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S:\0_PA_2023\639230002 Oprava mostu v km 8,590 na trati Veselí nad Moravou - Skalice na Slovensku\20_Podklady_soutěž\"/>
    </mc:Choice>
  </mc:AlternateContent>
  <xr:revisionPtr revIDLastSave="0" documentId="13_ncr:1_{6F5428A0-80AD-49FC-8FAE-69C04CB28E81}" xr6:coauthVersionLast="36" xr6:coauthVersionMax="36" xr10:uidLastSave="{00000000-0000-0000-0000-000000000000}"/>
  <bookViews>
    <workbookView xWindow="0" yWindow="0" windowWidth="28800" windowHeight="12270" activeTab="3" xr2:uid="{00000000-000D-0000-FFFF-FFFF00000000}"/>
  </bookViews>
  <sheets>
    <sheet name="Rekapitulace zakázky" sheetId="1" r:id="rId1"/>
    <sheet name="2391 - SO 2391-10-10 - Mo..." sheetId="2" r:id="rId2"/>
    <sheet name="VON - Vedlejší a ostatní ..." sheetId="3" r:id="rId3"/>
    <sheet name="2391 - SO 2391-20-10 - Op..." sheetId="4" r:id="rId4"/>
    <sheet name="VRN - Vedlejší rozpočtové..." sheetId="5" r:id="rId5"/>
    <sheet name="Pokyny pro vyplnění" sheetId="6" r:id="rId6"/>
  </sheets>
  <definedNames>
    <definedName name="_xlnm._FilterDatabase" localSheetId="1" hidden="1">'2391 - SO 2391-10-10 - Mo...'!$C$86:$K$141</definedName>
    <definedName name="_xlnm._FilterDatabase" localSheetId="3" hidden="1">'2391 - SO 2391-20-10 - Op...'!$C$101:$K$410</definedName>
    <definedName name="_xlnm._FilterDatabase" localSheetId="2" hidden="1">'VON - Vedlejší a ostatní ...'!$C$85:$K$89</definedName>
    <definedName name="_xlnm._FilterDatabase" localSheetId="4" hidden="1">'VRN - Vedlejší rozpočtové...'!$C$89:$K$122</definedName>
    <definedName name="_xlnm.Print_Titles" localSheetId="1">'2391 - SO 2391-10-10 - Mo...'!$86:$86</definedName>
    <definedName name="_xlnm.Print_Titles" localSheetId="3">'2391 - SO 2391-20-10 - Op...'!$101:$101</definedName>
    <definedName name="_xlnm.Print_Titles" localSheetId="0">'Rekapitulace zakázky'!$52:$52</definedName>
    <definedName name="_xlnm.Print_Titles" localSheetId="2">'VON - Vedlejší a ostatní ...'!$85:$85</definedName>
    <definedName name="_xlnm.Print_Titles" localSheetId="4">'VRN - Vedlejší rozpočtové...'!$89:$89</definedName>
    <definedName name="_xlnm.Print_Area" localSheetId="1">'2391 - SO 2391-10-10 - Mo...'!$C$4:$J$41,'2391 - SO 2391-10-10 - Mo...'!$C$47:$J$66,'2391 - SO 2391-10-10 - Mo...'!$C$72:$K$141</definedName>
    <definedName name="_xlnm.Print_Area" localSheetId="3">'2391 - SO 2391-20-10 - Op...'!$C$4:$J$41,'2391 - SO 2391-20-10 - Op...'!$C$47:$J$81,'2391 - SO 2391-20-10 - Op...'!$C$87:$K$410</definedName>
    <definedName name="_xlnm.Print_Area" localSheetId="0">'Rekapitulace zakázky'!$D$4:$AO$36,'Rekapitulace zakázky'!$C$42:$AQ$63</definedName>
    <definedName name="_xlnm.Print_Area" localSheetId="2">'VON - Vedlejší a ostatní ...'!$C$4:$J$41,'VON - Vedlejší a ostatní ...'!$C$47:$J$65,'VON - Vedlejší a ostatní ...'!$C$71:$K$89</definedName>
    <definedName name="_xlnm.Print_Area" localSheetId="4">'VRN - Vedlejší rozpočtové...'!$C$4:$J$41,'VRN - Vedlejší rozpočtové...'!$C$47:$J$69,'VRN - Vedlejší rozpočtové...'!$C$75:$K$122</definedName>
  </definedNames>
  <calcPr calcId="191029"/>
</workbook>
</file>

<file path=xl/calcChain.xml><?xml version="1.0" encoding="utf-8"?>
<calcChain xmlns="http://schemas.openxmlformats.org/spreadsheetml/2006/main">
  <c r="J39" i="5" l="1"/>
  <c r="J38" i="5"/>
  <c r="AY62" i="1" s="1"/>
  <c r="J37" i="5"/>
  <c r="AX62" i="1"/>
  <c r="BI120" i="5"/>
  <c r="BH120" i="5"/>
  <c r="BG120" i="5"/>
  <c r="BF120" i="5"/>
  <c r="T120" i="5"/>
  <c r="R120" i="5"/>
  <c r="P120" i="5"/>
  <c r="BI117" i="5"/>
  <c r="BH117" i="5"/>
  <c r="BG117" i="5"/>
  <c r="BF117" i="5"/>
  <c r="T117" i="5"/>
  <c r="R117" i="5"/>
  <c r="P117" i="5"/>
  <c r="BI113" i="5"/>
  <c r="BH113" i="5"/>
  <c r="BG113" i="5"/>
  <c r="BF113" i="5"/>
  <c r="T113" i="5"/>
  <c r="R113" i="5"/>
  <c r="P113" i="5"/>
  <c r="BI110" i="5"/>
  <c r="BH110" i="5"/>
  <c r="BG110" i="5"/>
  <c r="BF110" i="5"/>
  <c r="T110" i="5"/>
  <c r="R110" i="5"/>
  <c r="P110" i="5"/>
  <c r="BI107" i="5"/>
  <c r="BH107" i="5"/>
  <c r="BG107" i="5"/>
  <c r="BF107" i="5"/>
  <c r="T107" i="5"/>
  <c r="R107" i="5"/>
  <c r="P107" i="5"/>
  <c r="BI103" i="5"/>
  <c r="BH103" i="5"/>
  <c r="BG103" i="5"/>
  <c r="BF103" i="5"/>
  <c r="T103" i="5"/>
  <c r="T102" i="5"/>
  <c r="R103" i="5"/>
  <c r="R102" i="5" s="1"/>
  <c r="P103" i="5"/>
  <c r="P102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J87" i="5"/>
  <c r="J86" i="5"/>
  <c r="F86" i="5"/>
  <c r="F84" i="5"/>
  <c r="E82" i="5"/>
  <c r="J59" i="5"/>
  <c r="J58" i="5"/>
  <c r="F58" i="5"/>
  <c r="F56" i="5"/>
  <c r="E54" i="5"/>
  <c r="J20" i="5"/>
  <c r="E20" i="5"/>
  <c r="F59" i="5" s="1"/>
  <c r="J19" i="5"/>
  <c r="J14" i="5"/>
  <c r="J84" i="5"/>
  <c r="E7" i="5"/>
  <c r="E78" i="5"/>
  <c r="J39" i="4"/>
  <c r="J38" i="4"/>
  <c r="AY60" i="1"/>
  <c r="J37" i="4"/>
  <c r="AX60" i="1"/>
  <c r="BI409" i="4"/>
  <c r="BH409" i="4"/>
  <c r="BG409" i="4"/>
  <c r="BF409" i="4"/>
  <c r="T409" i="4"/>
  <c r="R409" i="4"/>
  <c r="P409" i="4"/>
  <c r="BI406" i="4"/>
  <c r="BH406" i="4"/>
  <c r="BG406" i="4"/>
  <c r="BF406" i="4"/>
  <c r="T406" i="4"/>
  <c r="R406" i="4"/>
  <c r="P406" i="4"/>
  <c r="BI404" i="4"/>
  <c r="BH404" i="4"/>
  <c r="BG404" i="4"/>
  <c r="BF404" i="4"/>
  <c r="T404" i="4"/>
  <c r="R404" i="4"/>
  <c r="P404" i="4"/>
  <c r="BI400" i="4"/>
  <c r="BH400" i="4"/>
  <c r="BG400" i="4"/>
  <c r="BF400" i="4"/>
  <c r="T400" i="4"/>
  <c r="R400" i="4"/>
  <c r="P400" i="4"/>
  <c r="BI398" i="4"/>
  <c r="BH398" i="4"/>
  <c r="BG398" i="4"/>
  <c r="BF398" i="4"/>
  <c r="T398" i="4"/>
  <c r="R398" i="4"/>
  <c r="P398" i="4"/>
  <c r="BI395" i="4"/>
  <c r="BH395" i="4"/>
  <c r="BG395" i="4"/>
  <c r="BF395" i="4"/>
  <c r="T395" i="4"/>
  <c r="R395" i="4"/>
  <c r="P395" i="4"/>
  <c r="BI392" i="4"/>
  <c r="BH392" i="4"/>
  <c r="BG392" i="4"/>
  <c r="BF392" i="4"/>
  <c r="T392" i="4"/>
  <c r="R392" i="4"/>
  <c r="P392" i="4"/>
  <c r="BI389" i="4"/>
  <c r="BH389" i="4"/>
  <c r="BG389" i="4"/>
  <c r="BF389" i="4"/>
  <c r="T389" i="4"/>
  <c r="R389" i="4"/>
  <c r="P389" i="4"/>
  <c r="BI386" i="4"/>
  <c r="BH386" i="4"/>
  <c r="BG386" i="4"/>
  <c r="BF386" i="4"/>
  <c r="T386" i="4"/>
  <c r="R386" i="4"/>
  <c r="P386" i="4"/>
  <c r="BI382" i="4"/>
  <c r="BH382" i="4"/>
  <c r="BG382" i="4"/>
  <c r="BF382" i="4"/>
  <c r="T382" i="4"/>
  <c r="R382" i="4"/>
  <c r="P382" i="4"/>
  <c r="BI380" i="4"/>
  <c r="BH380" i="4"/>
  <c r="BG380" i="4"/>
  <c r="BF380" i="4"/>
  <c r="T380" i="4"/>
  <c r="R380" i="4"/>
  <c r="P380" i="4"/>
  <c r="BI377" i="4"/>
  <c r="BH377" i="4"/>
  <c r="BG377" i="4"/>
  <c r="BF377" i="4"/>
  <c r="T377" i="4"/>
  <c r="R377" i="4"/>
  <c r="P377" i="4"/>
  <c r="BI374" i="4"/>
  <c r="BH374" i="4"/>
  <c r="BG374" i="4"/>
  <c r="BF374" i="4"/>
  <c r="T374" i="4"/>
  <c r="R374" i="4"/>
  <c r="P374" i="4"/>
  <c r="BI372" i="4"/>
  <c r="BH372" i="4"/>
  <c r="BG372" i="4"/>
  <c r="BF372" i="4"/>
  <c r="T372" i="4"/>
  <c r="R372" i="4"/>
  <c r="P372" i="4"/>
  <c r="BI370" i="4"/>
  <c r="BH370" i="4"/>
  <c r="BG370" i="4"/>
  <c r="BF370" i="4"/>
  <c r="T370" i="4"/>
  <c r="R370" i="4"/>
  <c r="P370" i="4"/>
  <c r="BI367" i="4"/>
  <c r="BH367" i="4"/>
  <c r="BG367" i="4"/>
  <c r="BF367" i="4"/>
  <c r="T367" i="4"/>
  <c r="R367" i="4"/>
  <c r="P367" i="4"/>
  <c r="BI364" i="4"/>
  <c r="BH364" i="4"/>
  <c r="BG364" i="4"/>
  <c r="BF364" i="4"/>
  <c r="T364" i="4"/>
  <c r="R364" i="4"/>
  <c r="P364" i="4"/>
  <c r="BI359" i="4"/>
  <c r="BH359" i="4"/>
  <c r="BG359" i="4"/>
  <c r="BF359" i="4"/>
  <c r="T359" i="4"/>
  <c r="T358" i="4" s="1"/>
  <c r="R359" i="4"/>
  <c r="R358" i="4"/>
  <c r="P359" i="4"/>
  <c r="P358" i="4"/>
  <c r="BI355" i="4"/>
  <c r="BH355" i="4"/>
  <c r="BG355" i="4"/>
  <c r="BF355" i="4"/>
  <c r="T355" i="4"/>
  <c r="R355" i="4"/>
  <c r="P355" i="4"/>
  <c r="BI352" i="4"/>
  <c r="BH352" i="4"/>
  <c r="BG352" i="4"/>
  <c r="BF352" i="4"/>
  <c r="T352" i="4"/>
  <c r="R352" i="4"/>
  <c r="P352" i="4"/>
  <c r="BI349" i="4"/>
  <c r="BH349" i="4"/>
  <c r="BG349" i="4"/>
  <c r="BF349" i="4"/>
  <c r="T349" i="4"/>
  <c r="R349" i="4"/>
  <c r="P349" i="4"/>
  <c r="BI346" i="4"/>
  <c r="BH346" i="4"/>
  <c r="BG346" i="4"/>
  <c r="BF346" i="4"/>
  <c r="T346" i="4"/>
  <c r="R346" i="4"/>
  <c r="P346" i="4"/>
  <c r="BI343" i="4"/>
  <c r="BH343" i="4"/>
  <c r="BG343" i="4"/>
  <c r="BF343" i="4"/>
  <c r="T343" i="4"/>
  <c r="R343" i="4"/>
  <c r="P343" i="4"/>
  <c r="BI340" i="4"/>
  <c r="BH340" i="4"/>
  <c r="BG340" i="4"/>
  <c r="BF340" i="4"/>
  <c r="T340" i="4"/>
  <c r="R340" i="4"/>
  <c r="P340" i="4"/>
  <c r="BI336" i="4"/>
  <c r="BH336" i="4"/>
  <c r="BG336" i="4"/>
  <c r="BF336" i="4"/>
  <c r="T336" i="4"/>
  <c r="R336" i="4"/>
  <c r="P336" i="4"/>
  <c r="BI334" i="4"/>
  <c r="BH334" i="4"/>
  <c r="BG334" i="4"/>
  <c r="BF334" i="4"/>
  <c r="T334" i="4"/>
  <c r="R334" i="4"/>
  <c r="P334" i="4"/>
  <c r="BI331" i="4"/>
  <c r="BH331" i="4"/>
  <c r="BG331" i="4"/>
  <c r="BF331" i="4"/>
  <c r="T331" i="4"/>
  <c r="R331" i="4"/>
  <c r="P331" i="4"/>
  <c r="BI329" i="4"/>
  <c r="BH329" i="4"/>
  <c r="BG329" i="4"/>
  <c r="BF329" i="4"/>
  <c r="T329" i="4"/>
  <c r="R329" i="4"/>
  <c r="P329" i="4"/>
  <c r="BI326" i="4"/>
  <c r="BH326" i="4"/>
  <c r="BG326" i="4"/>
  <c r="BF326" i="4"/>
  <c r="T326" i="4"/>
  <c r="R326" i="4"/>
  <c r="P326" i="4"/>
  <c r="BI323" i="4"/>
  <c r="BH323" i="4"/>
  <c r="BG323" i="4"/>
  <c r="BF323" i="4"/>
  <c r="T323" i="4"/>
  <c r="R323" i="4"/>
  <c r="P323" i="4"/>
  <c r="BI320" i="4"/>
  <c r="BH320" i="4"/>
  <c r="BG320" i="4"/>
  <c r="BF320" i="4"/>
  <c r="T320" i="4"/>
  <c r="R320" i="4"/>
  <c r="P320" i="4"/>
  <c r="BI317" i="4"/>
  <c r="BH317" i="4"/>
  <c r="BG317" i="4"/>
  <c r="BF317" i="4"/>
  <c r="T317" i="4"/>
  <c r="R317" i="4"/>
  <c r="P317" i="4"/>
  <c r="BI314" i="4"/>
  <c r="BH314" i="4"/>
  <c r="BG314" i="4"/>
  <c r="BF314" i="4"/>
  <c r="T314" i="4"/>
  <c r="R314" i="4"/>
  <c r="P314" i="4"/>
  <c r="BI311" i="4"/>
  <c r="BH311" i="4"/>
  <c r="BG311" i="4"/>
  <c r="BF311" i="4"/>
  <c r="T311" i="4"/>
  <c r="R311" i="4"/>
  <c r="P311" i="4"/>
  <c r="BI308" i="4"/>
  <c r="BH308" i="4"/>
  <c r="BG308" i="4"/>
  <c r="BF308" i="4"/>
  <c r="T308" i="4"/>
  <c r="R308" i="4"/>
  <c r="P308" i="4"/>
  <c r="BI305" i="4"/>
  <c r="BH305" i="4"/>
  <c r="BG305" i="4"/>
  <c r="BF305" i="4"/>
  <c r="T305" i="4"/>
  <c r="R305" i="4"/>
  <c r="P305" i="4"/>
  <c r="BI302" i="4"/>
  <c r="BH302" i="4"/>
  <c r="BG302" i="4"/>
  <c r="BF302" i="4"/>
  <c r="T302" i="4"/>
  <c r="R302" i="4"/>
  <c r="P302" i="4"/>
  <c r="BI299" i="4"/>
  <c r="BH299" i="4"/>
  <c r="BG299" i="4"/>
  <c r="BF299" i="4"/>
  <c r="T299" i="4"/>
  <c r="R299" i="4"/>
  <c r="P299" i="4"/>
  <c r="BI296" i="4"/>
  <c r="BH296" i="4"/>
  <c r="BG296" i="4"/>
  <c r="BF296" i="4"/>
  <c r="T296" i="4"/>
  <c r="R296" i="4"/>
  <c r="P296" i="4"/>
  <c r="BI293" i="4"/>
  <c r="BH293" i="4"/>
  <c r="BG293" i="4"/>
  <c r="BF293" i="4"/>
  <c r="T293" i="4"/>
  <c r="R293" i="4"/>
  <c r="P293" i="4"/>
  <c r="BI290" i="4"/>
  <c r="BH290" i="4"/>
  <c r="BG290" i="4"/>
  <c r="BF290" i="4"/>
  <c r="T290" i="4"/>
  <c r="R290" i="4"/>
  <c r="P290" i="4"/>
  <c r="BI287" i="4"/>
  <c r="BH287" i="4"/>
  <c r="BG287" i="4"/>
  <c r="BF287" i="4"/>
  <c r="T287" i="4"/>
  <c r="R287" i="4"/>
  <c r="P287" i="4"/>
  <c r="BI284" i="4"/>
  <c r="BH284" i="4"/>
  <c r="BG284" i="4"/>
  <c r="BF284" i="4"/>
  <c r="T284" i="4"/>
  <c r="R284" i="4"/>
  <c r="P284" i="4"/>
  <c r="BI282" i="4"/>
  <c r="BH282" i="4"/>
  <c r="BG282" i="4"/>
  <c r="BF282" i="4"/>
  <c r="T282" i="4"/>
  <c r="R282" i="4"/>
  <c r="P282" i="4"/>
  <c r="BI278" i="4"/>
  <c r="BH278" i="4"/>
  <c r="BG278" i="4"/>
  <c r="BF278" i="4"/>
  <c r="T278" i="4"/>
  <c r="R278" i="4"/>
  <c r="P278" i="4"/>
  <c r="BI275" i="4"/>
  <c r="BH275" i="4"/>
  <c r="BG275" i="4"/>
  <c r="BF275" i="4"/>
  <c r="T275" i="4"/>
  <c r="R275" i="4"/>
  <c r="P275" i="4"/>
  <c r="BI272" i="4"/>
  <c r="BH272" i="4"/>
  <c r="BG272" i="4"/>
  <c r="BF272" i="4"/>
  <c r="T272" i="4"/>
  <c r="R272" i="4"/>
  <c r="P272" i="4"/>
  <c r="BI268" i="4"/>
  <c r="BH268" i="4"/>
  <c r="BG268" i="4"/>
  <c r="BF268" i="4"/>
  <c r="T268" i="4"/>
  <c r="R268" i="4"/>
  <c r="P268" i="4"/>
  <c r="BI265" i="4"/>
  <c r="BH265" i="4"/>
  <c r="BG265" i="4"/>
  <c r="BF265" i="4"/>
  <c r="T265" i="4"/>
  <c r="R265" i="4"/>
  <c r="P265" i="4"/>
  <c r="BI262" i="4"/>
  <c r="BH262" i="4"/>
  <c r="BG262" i="4"/>
  <c r="BF262" i="4"/>
  <c r="T262" i="4"/>
  <c r="R262" i="4"/>
  <c r="P262" i="4"/>
  <c r="BI258" i="4"/>
  <c r="BH258" i="4"/>
  <c r="BG258" i="4"/>
  <c r="BF258" i="4"/>
  <c r="T258" i="4"/>
  <c r="R258" i="4"/>
  <c r="P258" i="4"/>
  <c r="BI255" i="4"/>
  <c r="BH255" i="4"/>
  <c r="BG255" i="4"/>
  <c r="BF255" i="4"/>
  <c r="T255" i="4"/>
  <c r="R255" i="4"/>
  <c r="P255" i="4"/>
  <c r="BI252" i="4"/>
  <c r="BH252" i="4"/>
  <c r="BG252" i="4"/>
  <c r="BF252" i="4"/>
  <c r="T252" i="4"/>
  <c r="R252" i="4"/>
  <c r="P252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4" i="4"/>
  <c r="BH244" i="4"/>
  <c r="BG244" i="4"/>
  <c r="BF244" i="4"/>
  <c r="T244" i="4"/>
  <c r="R244" i="4"/>
  <c r="P244" i="4"/>
  <c r="BI241" i="4"/>
  <c r="BH241" i="4"/>
  <c r="BG241" i="4"/>
  <c r="BF241" i="4"/>
  <c r="T241" i="4"/>
  <c r="R241" i="4"/>
  <c r="P241" i="4"/>
  <c r="BI238" i="4"/>
  <c r="BH238" i="4"/>
  <c r="BG238" i="4"/>
  <c r="BF238" i="4"/>
  <c r="T238" i="4"/>
  <c r="R238" i="4"/>
  <c r="P238" i="4"/>
  <c r="BI235" i="4"/>
  <c r="BH235" i="4"/>
  <c r="BG235" i="4"/>
  <c r="BF235" i="4"/>
  <c r="T235" i="4"/>
  <c r="R235" i="4"/>
  <c r="P235" i="4"/>
  <c r="BI232" i="4"/>
  <c r="BH232" i="4"/>
  <c r="BG232" i="4"/>
  <c r="BF232" i="4"/>
  <c r="T232" i="4"/>
  <c r="R232" i="4"/>
  <c r="P232" i="4"/>
  <c r="BI229" i="4"/>
  <c r="BH229" i="4"/>
  <c r="BG229" i="4"/>
  <c r="BF229" i="4"/>
  <c r="T229" i="4"/>
  <c r="R229" i="4"/>
  <c r="P229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6" i="4"/>
  <c r="BH216" i="4"/>
  <c r="BG216" i="4"/>
  <c r="BF216" i="4"/>
  <c r="T216" i="4"/>
  <c r="R216" i="4"/>
  <c r="P216" i="4"/>
  <c r="BI213" i="4"/>
  <c r="BH213" i="4"/>
  <c r="BG213" i="4"/>
  <c r="BF213" i="4"/>
  <c r="T213" i="4"/>
  <c r="R213" i="4"/>
  <c r="P213" i="4"/>
  <c r="BI210" i="4"/>
  <c r="BH210" i="4"/>
  <c r="BG210" i="4"/>
  <c r="BF210" i="4"/>
  <c r="T210" i="4"/>
  <c r="R210" i="4"/>
  <c r="P210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0" i="4"/>
  <c r="BH120" i="4"/>
  <c r="BG120" i="4"/>
  <c r="BF120" i="4"/>
  <c r="T120" i="4"/>
  <c r="R120" i="4"/>
  <c r="P120" i="4"/>
  <c r="BI117" i="4"/>
  <c r="BH117" i="4"/>
  <c r="BG117" i="4"/>
  <c r="BF117" i="4"/>
  <c r="T117" i="4"/>
  <c r="R117" i="4"/>
  <c r="P117" i="4"/>
  <c r="BI114" i="4"/>
  <c r="BH114" i="4"/>
  <c r="BG114" i="4"/>
  <c r="BF114" i="4"/>
  <c r="T114" i="4"/>
  <c r="R114" i="4"/>
  <c r="P114" i="4"/>
  <c r="BI111" i="4"/>
  <c r="BH111" i="4"/>
  <c r="BG111" i="4"/>
  <c r="BF111" i="4"/>
  <c r="T111" i="4"/>
  <c r="R111" i="4"/>
  <c r="P111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R105" i="4"/>
  <c r="P105" i="4"/>
  <c r="J99" i="4"/>
  <c r="J98" i="4"/>
  <c r="F98" i="4"/>
  <c r="F96" i="4"/>
  <c r="E94" i="4"/>
  <c r="J59" i="4"/>
  <c r="J58" i="4"/>
  <c r="F58" i="4"/>
  <c r="F56" i="4"/>
  <c r="E54" i="4"/>
  <c r="J20" i="4"/>
  <c r="E20" i="4"/>
  <c r="F59" i="4"/>
  <c r="J19" i="4"/>
  <c r="J14" i="4"/>
  <c r="J56" i="4" s="1"/>
  <c r="E7" i="4"/>
  <c r="E90" i="4"/>
  <c r="J39" i="3"/>
  <c r="J38" i="3"/>
  <c r="AY58" i="1"/>
  <c r="J37" i="3"/>
  <c r="AX58" i="1"/>
  <c r="BI88" i="3"/>
  <c r="F39" i="3" s="1"/>
  <c r="BD58" i="1" s="1"/>
  <c r="BD57" i="1" s="1"/>
  <c r="BH88" i="3"/>
  <c r="F38" i="3" s="1"/>
  <c r="BC58" i="1" s="1"/>
  <c r="BC57" i="1" s="1"/>
  <c r="BG88" i="3"/>
  <c r="BF88" i="3"/>
  <c r="T88" i="3"/>
  <c r="T87" i="3"/>
  <c r="T86" i="3" s="1"/>
  <c r="R88" i="3"/>
  <c r="R87" i="3" s="1"/>
  <c r="R86" i="3" s="1"/>
  <c r="P88" i="3"/>
  <c r="P87" i="3" s="1"/>
  <c r="P86" i="3" s="1"/>
  <c r="AU58" i="1" s="1"/>
  <c r="AU57" i="1" s="1"/>
  <c r="J83" i="3"/>
  <c r="J82" i="3"/>
  <c r="F82" i="3"/>
  <c r="F80" i="3"/>
  <c r="E78" i="3"/>
  <c r="J59" i="3"/>
  <c r="J58" i="3"/>
  <c r="F58" i="3"/>
  <c r="F56" i="3"/>
  <c r="E54" i="3"/>
  <c r="J20" i="3"/>
  <c r="E20" i="3"/>
  <c r="F83" i="3"/>
  <c r="J19" i="3"/>
  <c r="J14" i="3"/>
  <c r="J56" i="3"/>
  <c r="E7" i="3"/>
  <c r="E50" i="3"/>
  <c r="J39" i="2"/>
  <c r="J38" i="2"/>
  <c r="AY56" i="1" s="1"/>
  <c r="J37" i="2"/>
  <c r="AX56" i="1" s="1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89" i="2"/>
  <c r="BH89" i="2"/>
  <c r="BG89" i="2"/>
  <c r="BF89" i="2"/>
  <c r="T89" i="2"/>
  <c r="R89" i="2"/>
  <c r="P89" i="2"/>
  <c r="J84" i="2"/>
  <c r="J83" i="2"/>
  <c r="F83" i="2"/>
  <c r="F81" i="2"/>
  <c r="E79" i="2"/>
  <c r="J59" i="2"/>
  <c r="J58" i="2"/>
  <c r="F58" i="2"/>
  <c r="F56" i="2"/>
  <c r="E54" i="2"/>
  <c r="J20" i="2"/>
  <c r="E20" i="2"/>
  <c r="F59" i="2"/>
  <c r="J19" i="2"/>
  <c r="J14" i="2"/>
  <c r="J56" i="2"/>
  <c r="E7" i="2"/>
  <c r="E50" i="2" s="1"/>
  <c r="L50" i="1"/>
  <c r="AM50" i="1"/>
  <c r="AM49" i="1"/>
  <c r="L49" i="1"/>
  <c r="AM47" i="1"/>
  <c r="L47" i="1"/>
  <c r="L45" i="1"/>
  <c r="L44" i="1"/>
  <c r="BK168" i="4"/>
  <c r="BK143" i="4"/>
  <c r="BK320" i="4"/>
  <c r="J406" i="4"/>
  <c r="J189" i="4"/>
  <c r="BK352" i="4"/>
  <c r="BK105" i="4"/>
  <c r="J216" i="4"/>
  <c r="J148" i="4"/>
  <c r="BK107" i="5"/>
  <c r="J113" i="5"/>
  <c r="J89" i="2"/>
  <c r="J340" i="4"/>
  <c r="BK302" i="4"/>
  <c r="J114" i="4"/>
  <c r="BK284" i="4"/>
  <c r="BK201" i="4"/>
  <c r="J138" i="4"/>
  <c r="BK272" i="4"/>
  <c r="J222" i="4"/>
  <c r="BK132" i="4"/>
  <c r="BK364" i="4"/>
  <c r="J284" i="4"/>
  <c r="J179" i="4"/>
  <c r="J372" i="4"/>
  <c r="BK278" i="4"/>
  <c r="J195" i="4"/>
  <c r="BK129" i="4"/>
  <c r="J171" i="4"/>
  <c r="BK392" i="4"/>
  <c r="BK195" i="4"/>
  <c r="BK406" i="4"/>
  <c r="J166" i="4"/>
  <c r="J119" i="2"/>
  <c r="BK123" i="2"/>
  <c r="BK115" i="2"/>
  <c r="J113" i="2"/>
  <c r="J123" i="2"/>
  <c r="BK138" i="2"/>
  <c r="BK129" i="2"/>
  <c r="BK140" i="2"/>
  <c r="J36" i="3"/>
  <c r="AW58" i="1"/>
  <c r="J151" i="4"/>
  <c r="J308" i="4"/>
  <c r="J258" i="4"/>
  <c r="BK151" i="4"/>
  <c r="J336" i="4"/>
  <c r="BK247" i="4"/>
  <c r="BK198" i="4"/>
  <c r="BK380" i="4"/>
  <c r="J272" i="4"/>
  <c r="J120" i="4"/>
  <c r="BK349" i="4"/>
  <c r="J265" i="4"/>
  <c r="J163" i="4"/>
  <c r="BK334" i="4"/>
  <c r="J160" i="4"/>
  <c r="BK343" i="4"/>
  <c r="BK186" i="4"/>
  <c r="BK398" i="4"/>
  <c r="BK138" i="4"/>
  <c r="J400" i="4"/>
  <c r="J168" i="4"/>
  <c r="J155" i="4"/>
  <c r="BK99" i="5"/>
  <c r="BK119" i="2"/>
  <c r="J111" i="2"/>
  <c r="J95" i="2"/>
  <c r="BK105" i="2"/>
  <c r="BK95" i="2"/>
  <c r="BK134" i="2"/>
  <c r="BK127" i="2"/>
  <c r="BK111" i="2"/>
  <c r="F37" i="3"/>
  <c r="BB58" i="1"/>
  <c r="BB57" i="1"/>
  <c r="BK299" i="4"/>
  <c r="J359" i="4"/>
  <c r="J278" i="4"/>
  <c r="J186" i="4"/>
  <c r="J343" i="4"/>
  <c r="J249" i="4"/>
  <c r="BK148" i="4"/>
  <c r="J331" i="4"/>
  <c r="BK252" i="4"/>
  <c r="BK114" i="4"/>
  <c r="BK311" i="4"/>
  <c r="BK204" i="4"/>
  <c r="J132" i="4"/>
  <c r="BK120" i="4"/>
  <c r="J326" i="4"/>
  <c r="BK409" i="4"/>
  <c r="J355" i="4"/>
  <c r="BK213" i="4"/>
  <c r="BK108" i="4"/>
  <c r="J395" i="4"/>
  <c r="BK222" i="4"/>
  <c r="J157" i="4"/>
  <c r="J110" i="5"/>
  <c r="J107" i="5"/>
  <c r="J101" i="2"/>
  <c r="BK107" i="2"/>
  <c r="BK99" i="2"/>
  <c r="J125" i="2"/>
  <c r="J136" i="2"/>
  <c r="BK121" i="2"/>
  <c r="J88" i="3"/>
  <c r="J323" i="4"/>
  <c r="J314" i="4"/>
  <c r="BK183" i="4"/>
  <c r="J290" i="4"/>
  <c r="BK160" i="4"/>
  <c r="BK372" i="4"/>
  <c r="BK268" i="4"/>
  <c r="J235" i="4"/>
  <c r="BK157" i="4"/>
  <c r="J334" i="4"/>
  <c r="J262" i="4"/>
  <c r="BK329" i="4"/>
  <c r="J198" i="4"/>
  <c r="J108" i="4"/>
  <c r="BK163" i="4"/>
  <c r="BK400" i="4"/>
  <c r="BK224" i="4"/>
  <c r="J181" i="4"/>
  <c r="BK370" i="4"/>
  <c r="BK155" i="4"/>
  <c r="BK389" i="4"/>
  <c r="J386" i="4"/>
  <c r="J374" i="4"/>
  <c r="J329" i="4"/>
  <c r="BK275" i="4"/>
  <c r="J213" i="4"/>
  <c r="J183" i="4"/>
  <c r="J120" i="5"/>
  <c r="J99" i="5"/>
  <c r="BK89" i="2"/>
  <c r="J117" i="2"/>
  <c r="J105" i="2"/>
  <c r="BK103" i="2"/>
  <c r="AS55" i="1"/>
  <c r="J134" i="2"/>
  <c r="J127" i="2"/>
  <c r="J93" i="2"/>
  <c r="J364" i="4"/>
  <c r="J320" i="4"/>
  <c r="BK226" i="4"/>
  <c r="BK355" i="4"/>
  <c r="BK287" i="4"/>
  <c r="J210" i="4"/>
  <c r="BK290" i="4"/>
  <c r="BK232" i="4"/>
  <c r="J123" i="4"/>
  <c r="J232" i="4"/>
  <c r="BK336" i="4"/>
  <c r="J224" i="4"/>
  <c r="BK317" i="4"/>
  <c r="BK404" i="4"/>
  <c r="J192" i="4"/>
  <c r="BK386" i="4"/>
  <c r="J404" i="4"/>
  <c r="BK235" i="4"/>
  <c r="J282" i="4"/>
  <c r="J96" i="5"/>
  <c r="J247" i="4"/>
  <c r="J126" i="4"/>
  <c r="J268" i="4"/>
  <c r="J296" i="4"/>
  <c r="J117" i="5"/>
  <c r="J115" i="2"/>
  <c r="BK109" i="2"/>
  <c r="J103" i="2"/>
  <c r="J109" i="2"/>
  <c r="J91" i="2"/>
  <c r="BK136" i="2"/>
  <c r="J132" i="2"/>
  <c r="AS59" i="1"/>
  <c r="BK91" i="2"/>
  <c r="J293" i="4"/>
  <c r="J117" i="4"/>
  <c r="BK293" i="4"/>
  <c r="J229" i="4"/>
  <c r="J140" i="4"/>
  <c r="BK331" i="4"/>
  <c r="BK265" i="4"/>
  <c r="BK181" i="4"/>
  <c r="BK359" i="4"/>
  <c r="BK296" i="4"/>
  <c r="BK229" i="4"/>
  <c r="J370" i="4"/>
  <c r="J244" i="4"/>
  <c r="BK145" i="4"/>
  <c r="J105" i="4"/>
  <c r="BK314" i="4"/>
  <c r="J409" i="4"/>
  <c r="BK210" i="4"/>
  <c r="BK117" i="4"/>
  <c r="J349" i="4"/>
  <c r="BK346" i="4"/>
  <c r="BK326" i="4"/>
  <c r="BK282" i="4"/>
  <c r="BK249" i="4"/>
  <c r="BK244" i="4"/>
  <c r="J135" i="4"/>
  <c r="BK189" i="4"/>
  <c r="J398" i="4"/>
  <c r="BK241" i="4"/>
  <c r="BK305" i="4"/>
  <c r="J177" i="4"/>
  <c r="BK123" i="4"/>
  <c r="BK93" i="5"/>
  <c r="BK103" i="5"/>
  <c r="BK117" i="2"/>
  <c r="AS57" i="1"/>
  <c r="AS61" i="1"/>
  <c r="BK93" i="2"/>
  <c r="BK101" i="2"/>
  <c r="J140" i="2"/>
  <c r="J129" i="2"/>
  <c r="BK113" i="2"/>
  <c r="BK258" i="4"/>
  <c r="BK340" i="4"/>
  <c r="BK262" i="4"/>
  <c r="J207" i="4"/>
  <c r="J352" i="4"/>
  <c r="BK255" i="4"/>
  <c r="J204" i="4"/>
  <c r="BK111" i="4"/>
  <c r="J302" i="4"/>
  <c r="BK220" i="4"/>
  <c r="BK374" i="4"/>
  <c r="J299" i="4"/>
  <c r="BK177" i="4"/>
  <c r="J367" i="4"/>
  <c r="J143" i="4"/>
  <c r="BK395" i="4"/>
  <c r="BK207" i="4"/>
  <c r="BK126" i="4"/>
  <c r="J380" i="4"/>
  <c r="BK192" i="4"/>
  <c r="J238" i="4"/>
  <c r="J287" i="4"/>
  <c r="BK238" i="4"/>
  <c r="J275" i="4"/>
  <c r="J103" i="5"/>
  <c r="BK110" i="5"/>
  <c r="J392" i="4"/>
  <c r="BK382" i="4"/>
  <c r="J317" i="4"/>
  <c r="J252" i="4"/>
  <c r="BK308" i="4"/>
  <c r="BK171" i="4"/>
  <c r="BK120" i="5"/>
  <c r="BK96" i="5"/>
  <c r="BK97" i="2"/>
  <c r="J121" i="2"/>
  <c r="J97" i="2"/>
  <c r="J107" i="2"/>
  <c r="J99" i="2"/>
  <c r="J138" i="2"/>
  <c r="BK132" i="2"/>
  <c r="BK125" i="2"/>
  <c r="BK88" i="3"/>
  <c r="BK377" i="4"/>
  <c r="J311" i="4"/>
  <c r="BK179" i="4"/>
  <c r="J346" i="4"/>
  <c r="J220" i="4"/>
  <c r="BK135" i="4"/>
  <c r="BK174" i="4"/>
  <c r="J377" i="4"/>
  <c r="J305" i="4"/>
  <c r="J255" i="4"/>
  <c r="BK166" i="4"/>
  <c r="BK367" i="4"/>
  <c r="J241" i="4"/>
  <c r="BK140" i="4"/>
  <c r="BK323" i="4"/>
  <c r="J145" i="4"/>
  <c r="J389" i="4"/>
  <c r="J201" i="4"/>
  <c r="J382" i="4"/>
  <c r="BK216" i="4"/>
  <c r="J129" i="4"/>
  <c r="J111" i="4"/>
  <c r="J226" i="4"/>
  <c r="J174" i="4"/>
  <c r="BK113" i="5"/>
  <c r="BK117" i="5"/>
  <c r="J93" i="5"/>
  <c r="BK88" i="2" l="1"/>
  <c r="J88" i="2" s="1"/>
  <c r="J64" i="2" s="1"/>
  <c r="P104" i="4"/>
  <c r="P185" i="4"/>
  <c r="P261" i="4"/>
  <c r="P88" i="2"/>
  <c r="BK104" i="4"/>
  <c r="J104" i="4" s="1"/>
  <c r="J65" i="4" s="1"/>
  <c r="P219" i="4"/>
  <c r="R281" i="4"/>
  <c r="BK339" i="4"/>
  <c r="J339" i="4" s="1"/>
  <c r="J72" i="4" s="1"/>
  <c r="T363" i="4"/>
  <c r="R403" i="4"/>
  <c r="R402" i="4" s="1"/>
  <c r="BK131" i="2"/>
  <c r="J131" i="2"/>
  <c r="J65" i="2" s="1"/>
  <c r="BK185" i="4"/>
  <c r="J185" i="4"/>
  <c r="J67" i="4" s="1"/>
  <c r="BK281" i="4"/>
  <c r="J281" i="4" s="1"/>
  <c r="J71" i="4" s="1"/>
  <c r="P391" i="4"/>
  <c r="T131" i="2"/>
  <c r="P154" i="4"/>
  <c r="T185" i="4"/>
  <c r="R261" i="4"/>
  <c r="P271" i="4"/>
  <c r="T339" i="4"/>
  <c r="BK385" i="4"/>
  <c r="J385" i="4"/>
  <c r="J76" i="4" s="1"/>
  <c r="BK403" i="4"/>
  <c r="J403" i="4" s="1"/>
  <c r="J80" i="4" s="1"/>
  <c r="T88" i="2"/>
  <c r="T87" i="2" s="1"/>
  <c r="R154" i="4"/>
  <c r="R185" i="4"/>
  <c r="BK261" i="4"/>
  <c r="J261" i="4" s="1"/>
  <c r="J69" i="4" s="1"/>
  <c r="BK271" i="4"/>
  <c r="J271" i="4" s="1"/>
  <c r="J70" i="4" s="1"/>
  <c r="T271" i="4"/>
  <c r="R339" i="4"/>
  <c r="BK363" i="4"/>
  <c r="R385" i="4"/>
  <c r="R391" i="4"/>
  <c r="P403" i="4"/>
  <c r="P402" i="4"/>
  <c r="T92" i="5"/>
  <c r="T106" i="5"/>
  <c r="R131" i="2"/>
  <c r="BK397" i="4"/>
  <c r="J397" i="4" s="1"/>
  <c r="J78" i="4" s="1"/>
  <c r="R92" i="5"/>
  <c r="BK116" i="5"/>
  <c r="J116" i="5" s="1"/>
  <c r="J68" i="5" s="1"/>
  <c r="R104" i="4"/>
  <c r="BK219" i="4"/>
  <c r="J219" i="4" s="1"/>
  <c r="J68" i="4" s="1"/>
  <c r="P281" i="4"/>
  <c r="P397" i="4"/>
  <c r="P106" i="5"/>
  <c r="R88" i="2"/>
  <c r="R87" i="2"/>
  <c r="BK154" i="4"/>
  <c r="T219" i="4"/>
  <c r="T281" i="4"/>
  <c r="P339" i="4"/>
  <c r="P363" i="4"/>
  <c r="BK391" i="4"/>
  <c r="J391" i="4" s="1"/>
  <c r="J77" i="4" s="1"/>
  <c r="R397" i="4"/>
  <c r="BK106" i="5"/>
  <c r="J106" i="5" s="1"/>
  <c r="J67" i="5" s="1"/>
  <c r="R116" i="5"/>
  <c r="T154" i="4"/>
  <c r="R363" i="4"/>
  <c r="R362" i="4"/>
  <c r="T385" i="4"/>
  <c r="T397" i="4"/>
  <c r="BK92" i="5"/>
  <c r="P116" i="5"/>
  <c r="P131" i="2"/>
  <c r="T104" i="4"/>
  <c r="R219" i="4"/>
  <c r="T261" i="4"/>
  <c r="R271" i="4"/>
  <c r="P385" i="4"/>
  <c r="P362" i="4" s="1"/>
  <c r="T391" i="4"/>
  <c r="T403" i="4"/>
  <c r="T402" i="4"/>
  <c r="P92" i="5"/>
  <c r="P91" i="5" s="1"/>
  <c r="P90" i="5" s="1"/>
  <c r="AU62" i="1" s="1"/>
  <c r="AU61" i="1" s="1"/>
  <c r="R106" i="5"/>
  <c r="T116" i="5"/>
  <c r="BK87" i="3"/>
  <c r="J87" i="3"/>
  <c r="J64" i="3"/>
  <c r="BK358" i="4"/>
  <c r="J358" i="4" s="1"/>
  <c r="J73" i="4" s="1"/>
  <c r="BK102" i="5"/>
  <c r="J102" i="5" s="1"/>
  <c r="J66" i="5" s="1"/>
  <c r="E50" i="5"/>
  <c r="BE96" i="5"/>
  <c r="J363" i="4"/>
  <c r="J75" i="4" s="1"/>
  <c r="BE103" i="5"/>
  <c r="BK402" i="4"/>
  <c r="J402" i="4"/>
  <c r="J79" i="4" s="1"/>
  <c r="F87" i="5"/>
  <c r="J56" i="5"/>
  <c r="BE99" i="5"/>
  <c r="BE120" i="5"/>
  <c r="BE107" i="5"/>
  <c r="BE110" i="5"/>
  <c r="BE117" i="5"/>
  <c r="BE93" i="5"/>
  <c r="BE113" i="5"/>
  <c r="BK86" i="3"/>
  <c r="J86" i="3" s="1"/>
  <c r="J32" i="3" s="1"/>
  <c r="J96" i="4"/>
  <c r="BE111" i="4"/>
  <c r="BE114" i="4"/>
  <c r="BE117" i="4"/>
  <c r="BE135" i="4"/>
  <c r="BE143" i="4"/>
  <c r="BE247" i="4"/>
  <c r="BE252" i="4"/>
  <c r="BE179" i="4"/>
  <c r="BE183" i="4"/>
  <c r="BE186" i="4"/>
  <c r="BE255" i="4"/>
  <c r="BE282" i="4"/>
  <c r="BE299" i="4"/>
  <c r="BE302" i="4"/>
  <c r="BE305" i="4"/>
  <c r="BE367" i="4"/>
  <c r="BE372" i="4"/>
  <c r="BE386" i="4"/>
  <c r="E50" i="4"/>
  <c r="F99" i="4"/>
  <c r="BE174" i="4"/>
  <c r="BE140" i="4"/>
  <c r="BE145" i="4"/>
  <c r="BE157" i="4"/>
  <c r="BE168" i="4"/>
  <c r="BE171" i="4"/>
  <c r="BE198" i="4"/>
  <c r="BE210" i="4"/>
  <c r="BE222" i="4"/>
  <c r="BE265" i="4"/>
  <c r="BE329" i="4"/>
  <c r="BE364" i="4"/>
  <c r="BE382" i="4"/>
  <c r="BE404" i="4"/>
  <c r="BE406" i="4"/>
  <c r="BE120" i="4"/>
  <c r="BE148" i="4"/>
  <c r="BE155" i="4"/>
  <c r="BE284" i="4"/>
  <c r="BE287" i="4"/>
  <c r="BE290" i="4"/>
  <c r="BE311" i="4"/>
  <c r="BE334" i="4"/>
  <c r="BE355" i="4"/>
  <c r="BE359" i="4"/>
  <c r="BE374" i="4"/>
  <c r="BE380" i="4"/>
  <c r="BE389" i="4"/>
  <c r="BE392" i="4"/>
  <c r="BE395" i="4"/>
  <c r="BE398" i="4"/>
  <c r="BE400" i="4"/>
  <c r="BE409" i="4"/>
  <c r="BE105" i="4"/>
  <c r="BE195" i="4"/>
  <c r="BE308" i="4"/>
  <c r="BE343" i="4"/>
  <c r="BE352" i="4"/>
  <c r="BE377" i="4"/>
  <c r="BE123" i="4"/>
  <c r="BE181" i="4"/>
  <c r="BE220" i="4"/>
  <c r="BE226" i="4"/>
  <c r="BE272" i="4"/>
  <c r="BE293" i="4"/>
  <c r="BE331" i="4"/>
  <c r="BE108" i="4"/>
  <c r="BE129" i="4"/>
  <c r="BE132" i="4"/>
  <c r="BE138" i="4"/>
  <c r="BE192" i="4"/>
  <c r="BE201" i="4"/>
  <c r="BE204" i="4"/>
  <c r="BE216" i="4"/>
  <c r="BE224" i="4"/>
  <c r="BE238" i="4"/>
  <c r="BE244" i="4"/>
  <c r="BE249" i="4"/>
  <c r="BE314" i="4"/>
  <c r="BE323" i="4"/>
  <c r="BE336" i="4"/>
  <c r="BE349" i="4"/>
  <c r="BE151" i="4"/>
  <c r="BE160" i="4"/>
  <c r="BE177" i="4"/>
  <c r="BE258" i="4"/>
  <c r="BE275" i="4"/>
  <c r="BE296" i="4"/>
  <c r="BE317" i="4"/>
  <c r="BE320" i="4"/>
  <c r="BE326" i="4"/>
  <c r="BE346" i="4"/>
  <c r="BE370" i="4"/>
  <c r="BE340" i="4"/>
  <c r="BE126" i="4"/>
  <c r="BE163" i="4"/>
  <c r="BE189" i="4"/>
  <c r="BE235" i="4"/>
  <c r="BE241" i="4"/>
  <c r="BE268" i="4"/>
  <c r="BE166" i="4"/>
  <c r="BE207" i="4"/>
  <c r="BE213" i="4"/>
  <c r="BE229" i="4"/>
  <c r="BE232" i="4"/>
  <c r="BE262" i="4"/>
  <c r="BE278" i="4"/>
  <c r="J80" i="3"/>
  <c r="BE88" i="3"/>
  <c r="F35" i="3" s="1"/>
  <c r="AZ58" i="1" s="1"/>
  <c r="AZ57" i="1" s="1"/>
  <c r="AV57" i="1" s="1"/>
  <c r="BK87" i="2"/>
  <c r="J87" i="2" s="1"/>
  <c r="J63" i="2" s="1"/>
  <c r="E74" i="3"/>
  <c r="F59" i="3"/>
  <c r="E75" i="2"/>
  <c r="BE107" i="2"/>
  <c r="BE115" i="2"/>
  <c r="J81" i="2"/>
  <c r="BE95" i="2"/>
  <c r="BE105" i="2"/>
  <c r="BE117" i="2"/>
  <c r="BE123" i="2"/>
  <c r="BE127" i="2"/>
  <c r="BE129" i="2"/>
  <c r="BE132" i="2"/>
  <c r="BE134" i="2"/>
  <c r="BE136" i="2"/>
  <c r="BE138" i="2"/>
  <c r="BE140" i="2"/>
  <c r="BE109" i="2"/>
  <c r="BE119" i="2"/>
  <c r="BE121" i="2"/>
  <c r="BE125" i="2"/>
  <c r="F84" i="2"/>
  <c r="BE91" i="2"/>
  <c r="BE93" i="2"/>
  <c r="BE99" i="2"/>
  <c r="BE101" i="2"/>
  <c r="BE113" i="2"/>
  <c r="BE89" i="2"/>
  <c r="BE97" i="2"/>
  <c r="BE103" i="2"/>
  <c r="BE111" i="2"/>
  <c r="F37" i="2"/>
  <c r="BB56" i="1"/>
  <c r="BB55" i="1"/>
  <c r="F38" i="5"/>
  <c r="BC62" i="1" s="1"/>
  <c r="BC61" i="1" s="1"/>
  <c r="AY61" i="1" s="1"/>
  <c r="J36" i="2"/>
  <c r="AW56" i="1" s="1"/>
  <c r="F36" i="5"/>
  <c r="BA62" i="1"/>
  <c r="BA61" i="1" s="1"/>
  <c r="AW61" i="1" s="1"/>
  <c r="F36" i="2"/>
  <c r="BA56" i="1" s="1"/>
  <c r="BA55" i="1" s="1"/>
  <c r="F39" i="4"/>
  <c r="BD60" i="1" s="1"/>
  <c r="BD59" i="1" s="1"/>
  <c r="AS54" i="1"/>
  <c r="F36" i="4"/>
  <c r="BA60" i="1" s="1"/>
  <c r="BA59" i="1" s="1"/>
  <c r="AW59" i="1" s="1"/>
  <c r="AX57" i="1"/>
  <c r="AY57" i="1"/>
  <c r="F38" i="4"/>
  <c r="BC60" i="1" s="1"/>
  <c r="BC59" i="1" s="1"/>
  <c r="AY59" i="1" s="1"/>
  <c r="J36" i="5"/>
  <c r="AW62" i="1"/>
  <c r="F38" i="2"/>
  <c r="BC56" i="1" s="1"/>
  <c r="BC55" i="1" s="1"/>
  <c r="F37" i="5"/>
  <c r="BB62" i="1" s="1"/>
  <c r="BB61" i="1" s="1"/>
  <c r="AX61" i="1" s="1"/>
  <c r="F36" i="3"/>
  <c r="BA58" i="1"/>
  <c r="BA57" i="1"/>
  <c r="AW57" i="1"/>
  <c r="F37" i="4"/>
  <c r="BB60" i="1" s="1"/>
  <c r="BB59" i="1" s="1"/>
  <c r="J36" i="4"/>
  <c r="AW60" i="1" s="1"/>
  <c r="F39" i="2"/>
  <c r="BD56" i="1"/>
  <c r="BD55" i="1"/>
  <c r="F39" i="5"/>
  <c r="BD62" i="1"/>
  <c r="BD61" i="1"/>
  <c r="BK103" i="4" l="1"/>
  <c r="J103" i="4" s="1"/>
  <c r="J64" i="4" s="1"/>
  <c r="J154" i="4"/>
  <c r="J66" i="4" s="1"/>
  <c r="R103" i="4"/>
  <c r="R102" i="4"/>
  <c r="T103" i="4"/>
  <c r="BK91" i="5"/>
  <c r="BK90" i="5"/>
  <c r="J90" i="5"/>
  <c r="BK362" i="4"/>
  <c r="J362" i="4"/>
  <c r="J74" i="4"/>
  <c r="P87" i="2"/>
  <c r="AU56" i="1"/>
  <c r="AU55" i="1" s="1"/>
  <c r="R91" i="5"/>
  <c r="R90" i="5" s="1"/>
  <c r="T362" i="4"/>
  <c r="T91" i="5"/>
  <c r="T90" i="5" s="1"/>
  <c r="P103" i="4"/>
  <c r="P102" i="4"/>
  <c r="AU60" i="1"/>
  <c r="AU59" i="1" s="1"/>
  <c r="J92" i="5"/>
  <c r="J65" i="5"/>
  <c r="AG58" i="1"/>
  <c r="AG57" i="1" s="1"/>
  <c r="J63" i="3"/>
  <c r="J32" i="5"/>
  <c r="AG62" i="1" s="1"/>
  <c r="F35" i="2"/>
  <c r="AZ56" i="1" s="1"/>
  <c r="AZ55" i="1" s="1"/>
  <c r="J32" i="2"/>
  <c r="AG56" i="1"/>
  <c r="AG55" i="1" s="1"/>
  <c r="BB54" i="1"/>
  <c r="W31" i="1"/>
  <c r="F35" i="5"/>
  <c r="AZ62" i="1" s="1"/>
  <c r="AZ61" i="1" s="1"/>
  <c r="AV61" i="1" s="1"/>
  <c r="AT61" i="1" s="1"/>
  <c r="AW55" i="1"/>
  <c r="F35" i="4"/>
  <c r="AZ60" i="1" s="1"/>
  <c r="AZ59" i="1" s="1"/>
  <c r="AV59" i="1" s="1"/>
  <c r="AT59" i="1" s="1"/>
  <c r="AT57" i="1"/>
  <c r="AX55" i="1"/>
  <c r="J35" i="3"/>
  <c r="AV58" i="1"/>
  <c r="AT58" i="1"/>
  <c r="AN58" i="1" s="1"/>
  <c r="J35" i="5"/>
  <c r="AV62" i="1"/>
  <c r="AT62" i="1"/>
  <c r="AY55" i="1"/>
  <c r="AX59" i="1"/>
  <c r="J35" i="4"/>
  <c r="AV60" i="1" s="1"/>
  <c r="AT60" i="1" s="1"/>
  <c r="BD54" i="1"/>
  <c r="W33" i="1" s="1"/>
  <c r="BA54" i="1"/>
  <c r="W30" i="1"/>
  <c r="J35" i="2"/>
  <c r="AV56" i="1" s="1"/>
  <c r="AT56" i="1" s="1"/>
  <c r="BC54" i="1"/>
  <c r="W32" i="1" s="1"/>
  <c r="AG61" i="1" l="1"/>
  <c r="AN61" i="1" s="1"/>
  <c r="AN62" i="1"/>
  <c r="T102" i="4"/>
  <c r="BK102" i="4"/>
  <c r="J102" i="4"/>
  <c r="J63" i="4" s="1"/>
  <c r="J63" i="5"/>
  <c r="J91" i="5"/>
  <c r="J64" i="5" s="1"/>
  <c r="J41" i="5"/>
  <c r="AN57" i="1"/>
  <c r="AN56" i="1"/>
  <c r="J41" i="3"/>
  <c r="J41" i="2"/>
  <c r="AU54" i="1"/>
  <c r="AV55" i="1"/>
  <c r="AT55" i="1" s="1"/>
  <c r="AN55" i="1" s="1"/>
  <c r="AZ54" i="1"/>
  <c r="W29" i="1" s="1"/>
  <c r="AX54" i="1"/>
  <c r="AW54" i="1"/>
  <c r="AK30" i="1" s="1"/>
  <c r="AY54" i="1"/>
  <c r="J32" i="4" l="1"/>
  <c r="AG60" i="1" s="1"/>
  <c r="AG59" i="1" s="1"/>
  <c r="AG54" i="1" s="1"/>
  <c r="AK26" i="1" s="1"/>
  <c r="AK35" i="1" s="1"/>
  <c r="AV54" i="1"/>
  <c r="AK29" i="1"/>
  <c r="AN59" i="1" l="1"/>
  <c r="J41" i="4"/>
  <c r="AN60" i="1"/>
  <c r="AT54" i="1"/>
  <c r="AN54" i="1" s="1"/>
</calcChain>
</file>

<file path=xl/sharedStrings.xml><?xml version="1.0" encoding="utf-8"?>
<sst xmlns="http://schemas.openxmlformats.org/spreadsheetml/2006/main" count="4322" uniqueCount="1114">
  <si>
    <t>Export Komplet</t>
  </si>
  <si>
    <t>VZ</t>
  </si>
  <si>
    <t>2.0</t>
  </si>
  <si>
    <t>ZAMOK</t>
  </si>
  <si>
    <t>False</t>
  </si>
  <si>
    <t>{51650255-d843-4b08-b608-fe057fdd28bc}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</si>
  <si>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</si>
  <si>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</si>
  <si>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</si>
  <si>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</si>
  <si>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</si>
  <si>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</si>
  <si>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</si>
  <si>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</si>
  <si>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2391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</si>
  <si>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</si>
  <si>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</si>
  <si>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most v km 8,590</t>
  </si>
  <si>
    <t>KSO:</t>
  </si>
  <si>
    <t/>
  </si>
  <si>
    <t>CC-CZ:</t>
  </si>
  <si>
    <t>Místo:</t>
  </si>
  <si>
    <t>Strážnice</t>
  </si>
  <si>
    <t>Datum:</t>
  </si>
  <si>
    <t>20. 3. 2023</t>
  </si>
  <si>
    <t>Zadavatel:</t>
  </si>
  <si>
    <t>IČ:</t>
  </si>
  <si>
    <t>70994234</t>
  </si>
  <si>
    <t xml:space="preserve">Správa Železnic, s. o. </t>
  </si>
  <si>
    <t>DIČ:</t>
  </si>
  <si>
    <t>Uchazeč:</t>
  </si>
  <si>
    <t>Vyplň údaj</t>
  </si>
  <si>
    <t>Projektant:</t>
  </si>
  <si>
    <t>Ing. Libor Kožik</t>
  </si>
  <si>
    <t>True</t>
  </si>
  <si>
    <t>Zpracovatel:</t>
  </si>
  <si>
    <t>Ing. Václav Pavlas-Jirásek</t>
  </si>
  <si>
    <t>Poznámka:</t>
  </si>
  <si>
    <t>Soupis prací je sestaven s využitím Cenové soustavy ÚRS a Sborníku ÚOŽI. Položky, které pochází z těchto cenových soustav, jsou ve sloupci 'Cenová soustava' označeny popisem 'CS ÚRS' nebo  'ÚOŽI' a úrovní příslušného kalendářního pololetí. Veškeré další informace vymezující popis a podmínky použití těchto položek z Cenové soustavy a Sborníku, které nejsou uvedeny přímo v soupisu prací, jsou neomezeně dálkově k dispozici na https://podminky.urs.cz a https://www.sfdi.cz/pravidla-metodiky-a-ceniky/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</si>
  <si>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</si>
  <si>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</si>
  <si>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</si>
  <si>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</si>
  <si>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</si>
  <si>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</si>
  <si>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</si>
  <si>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</si>
  <si>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</si>
  <si>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</si>
  <si>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</si>
  <si>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</si>
  <si>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</si>
  <si>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</si>
  <si>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</si>
  <si>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</si>
  <si>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</si>
  <si>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</si>
  <si>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</si>
  <si>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</si>
  <si>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</si>
  <si>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</si>
  <si>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</si>
  <si>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</si>
  <si>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</si>
  <si>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</si>
  <si>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</si>
  <si>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</si>
  <si>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</si>
  <si>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</si>
  <si>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</si>
  <si>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</si>
  <si>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</si>
  <si>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</si>
  <si>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</si>
  <si>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</si>
  <si>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</si>
  <si>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</si>
  <si>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1_SO 2391-10-10</t>
  </si>
  <si>
    <t>Most v km 8,590 - Železniční svršek</t>
  </si>
  <si>
    <t>STA</t>
  </si>
  <si>
    <t>1</t>
  </si>
  <si>
    <t>{cf25037f-18ca-4122-a96c-ed5146db09af}</t>
  </si>
  <si>
    <t>2</t>
  </si>
  <si>
    <t>/</t>
  </si>
  <si>
    <t>SO 2391-10-10 - Most v km 8,590 - Železniční svršek</t>
  </si>
  <si>
    <t>Soupis</t>
  </si>
  <si>
    <t>{bb9545d8-0299-44e4-8b01-eb3a20622933}</t>
  </si>
  <si>
    <t>2_VON</t>
  </si>
  <si>
    <t>Vedlejší a ostatní náklady</t>
  </si>
  <si>
    <t>VON</t>
  </si>
  <si>
    <t>{d8aadc07-7bab-4b18-a7e3-3d5970b0643a}</t>
  </si>
  <si>
    <t>{130e3c24-1a6a-450f-b582-5c6bd1a75f7a}</t>
  </si>
  <si>
    <t>3_SO 2391-20-10</t>
  </si>
  <si>
    <t>Oprava mostu v km 8,590</t>
  </si>
  <si>
    <t>{78d00c86-d766-4471-a277-d3c956c1805d}</t>
  </si>
  <si>
    <t>SO 2391-20-10 - Oprava mostu v km 8,590</t>
  </si>
  <si>
    <t>{2970cfb5-a9eb-494b-8583-f14acedcc7f3}</t>
  </si>
  <si>
    <t>4_VRN</t>
  </si>
  <si>
    <t>Vedlejší rozpočtové náklady</t>
  </si>
  <si>
    <t>{637b4875-9cdb-4b2b-8071-239501741598}</t>
  </si>
  <si>
    <t>VRN</t>
  </si>
  <si>
    <t>{3f31cb71-3d19-419b-bfa5-870f521d34c3}</t>
  </si>
  <si>
    <t>KRYCÍ LIST SOUPISU PRACÍ</t>
  </si>
  <si>
    <t>Objekt:</t>
  </si>
  <si>
    <t>1_SO 2391-10-10 - Most v km 8,590 - Železniční svršek</t>
  </si>
  <si>
    <t>Soupis:</t>
  </si>
  <si>
    <t>2391 - SO 2391-10-10 - Most v km 8,590 - Železniční svršek</t>
  </si>
  <si>
    <t>REKAPITULACE ČLENĚNÍ SOUPISU PRACÍ</t>
  </si>
  <si>
    <t>Kód dílu - Popis</t>
  </si>
  <si>
    <t>Cena celkem [CZK]</t>
  </si>
  <si>
    <t>-1</t>
  </si>
  <si>
    <t>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</si>
  <si>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</si>
  <si>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</si>
  <si>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</si>
  <si>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</si>
  <si>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</si>
  <si>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</si>
  <si>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</si>
  <si>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</si>
  <si>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</si>
  <si>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</si>
  <si>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</si>
  <si>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</si>
  <si>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</si>
  <si>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</si>
  <si>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</t>
  </si>
  <si>
    <t>Komunikace pozemní</t>
  </si>
  <si>
    <t>ROZPOCET</t>
  </si>
  <si>
    <t>K</t>
  </si>
  <si>
    <t>5909031-R</t>
  </si>
  <si>
    <t>Doprava podbíječky pro úpravu GPK koleje směrové a výškové uspořádaní pražce betonové.</t>
  </si>
  <si>
    <t>ks</t>
  </si>
  <si>
    <t>4</t>
  </si>
  <si>
    <t>993628966</t>
  </si>
  <si>
    <t>PP</t>
  </si>
  <si>
    <t>Doprava podbíječky pro úpravu GPK koleje směrové a výškové uspořádaní pražce betonové.
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</si>
  <si>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5901005010</t>
  </si>
  <si>
    <t>Měření geometrických parametrů měřícím vozíkem v koleji</t>
  </si>
  <si>
    <t>km</t>
  </si>
  <si>
    <t>Sborník UOŽI 01 2023</t>
  </si>
  <si>
    <t>1865144153</t>
  </si>
  <si>
    <t>Měření geometrických parametrů měřícím vozíkem v koleji. Poznámka: 1. V cenách jsou započteny náklady na měření provozních odchylek dle ČSN, zpracování a předání tištěných výstupů objednateli.</t>
  </si>
  <si>
    <t>3</t>
  </si>
  <si>
    <t>5909045010</t>
  </si>
  <si>
    <t>Hutnění kolejového lože koleje nově zřízeného nebo čistého</t>
  </si>
  <si>
    <t>-1197339779</t>
  </si>
  <si>
    <t>Hutnění kolejového lože koleje nově zřízeného nebo čistého. Poznámka: 1. V cenách jsou započteny náklady na kontinuální hutnění mezipražcových prostorů a za hlavami pražců.</t>
  </si>
  <si>
    <t>5905105010</t>
  </si>
  <si>
    <t>Doplnění KL kamenivem ojediněle ručně v koleji</t>
  </si>
  <si>
    <t>m3</t>
  </si>
  <si>
    <t>164995546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</si>
  <si>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</si>
  <si>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5905105030</t>
  </si>
  <si>
    <t>Doplnění KL kamenivem souvisle strojně v koleji</t>
  </si>
  <si>
    <t>-1843793272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</si>
  <si>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</si>
  <si>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6</t>
  </si>
  <si>
    <t>5905055010</t>
  </si>
  <si>
    <t>Odstranění stávajícího kolejového lože odtěžením v koleji</t>
  </si>
  <si>
    <t>1659055980</t>
  </si>
  <si>
    <t>Odstranění stávajícího kolejového lože odtěžením v koleji.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</si>
  <si>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7</t>
  </si>
  <si>
    <t>5905060010</t>
  </si>
  <si>
    <t>Zřízení nového kolejového lože v koleji</t>
  </si>
  <si>
    <t>157806109</t>
  </si>
  <si>
    <t>Zřízení nového kolejového lože v koleji.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</si>
  <si>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8</t>
  </si>
  <si>
    <t>5909031020</t>
  </si>
  <si>
    <t>Úprava GPK koleje směrové a výškové uspořádání pražce betonové</t>
  </si>
  <si>
    <t>-1149666553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</si>
  <si>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</si>
  <si>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9</t>
  </si>
  <si>
    <t>5909030020</t>
  </si>
  <si>
    <t>Následná úprava GPK koleje směrové a výškové uspořádání pražce betonové</t>
  </si>
  <si>
    <t>1126727868</t>
  </si>
  <si>
    <t>Následná úprava GPK koleje směrové a výškové uspořádání pražce betonové.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</si>
  <si>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10</t>
  </si>
  <si>
    <t>5906130335</t>
  </si>
  <si>
    <t>Montáž kolejového roštu v ose koleje pražce betonové vystrojené, tvar R65</t>
  </si>
  <si>
    <t>-703355299</t>
  </si>
  <si>
    <t>Montáž kolejového roštu v ose koleje pražce betonové vystrojené, tvar R65. Poznámka: 1. V cenách jsou započteny náklady na manipulaci a montáž KR, u pražců dřevěných nevystrojených i na vrtání pražců. 2. V cenách nejsou obsaženy náklady na dodávku materiálu.</t>
  </si>
  <si>
    <t>11</t>
  </si>
  <si>
    <t>5910020120</t>
  </si>
  <si>
    <t>Svařování kolejnic termitem plný předehřev standardní spára svar jednotlivý tv. R65</t>
  </si>
  <si>
    <t>svar</t>
  </si>
  <si>
    <t>1309171843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</si>
  <si>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</si>
  <si>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12</t>
  </si>
  <si>
    <t>5910035020</t>
  </si>
  <si>
    <t>Dosažení dovolené upínací teploty v BK prodloužením kolejnicového pásu v koleji tv. R65</t>
  </si>
  <si>
    <t>-1865820009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</si>
  <si>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</si>
  <si>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13</t>
  </si>
  <si>
    <t>5910040215</t>
  </si>
  <si>
    <t>Umožnění volné dilatace kolejnice bez demontáže nebo montáže upevňovadel s osazením a odstraněním kluzných podložek</t>
  </si>
  <si>
    <t>m</t>
  </si>
  <si>
    <t>1681522685</t>
  </si>
  <si>
    <t>Umožnění volné dilatace kolejnice bez demontáže nebo montáže upevňovadel s osazením a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</si>
  <si>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14</t>
  </si>
  <si>
    <t>5908070015</t>
  </si>
  <si>
    <t>Souvislé dotahování upevňovadel v koleji bez protáčení závitů šrouby svěrkové</t>
  </si>
  <si>
    <t>994314253</t>
  </si>
  <si>
    <t>Souvislé dotahování upevňovadel v koleji bez protáčení závitů šrouby svěrkové. Poznámka: 1. V cenách jsou započteny náklady na dotažení součástí doporučeným utahovacím momentem a ošetření součástí mazivem.</t>
  </si>
  <si>
    <t>5906140145</t>
  </si>
  <si>
    <t>Demontáž kolejového roštu koleje v ose koleje pražce betonové, tvar R65</t>
  </si>
  <si>
    <t>-210689707</t>
  </si>
  <si>
    <t>Demontáž kolejového roštu koleje v ose koleje pražce betonové, tvar R65.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</si>
  <si>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</t>
  </si>
  <si>
    <t>5908005115</t>
  </si>
  <si>
    <t>Oprava kolejnicového styku demontáž spojky tvar UIC60, R65</t>
  </si>
  <si>
    <t>kus</t>
  </si>
  <si>
    <t>908491546</t>
  </si>
  <si>
    <t>Oprava kolejnicového styku demontáž spojky tvar UIC60,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</si>
  <si>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17</t>
  </si>
  <si>
    <t>5907050010</t>
  </si>
  <si>
    <t>Dělení kolejnic řezáním nebo rozbroušením, soustavy UIC60 nebo R65</t>
  </si>
  <si>
    <t>1491672283</t>
  </si>
  <si>
    <t>Dělení kolejnic řezáním nebo rozbroušením, soustavy UIC60 nebo R65. Poznámka: 1. V cenách jsou započteny náklady na manipulaci, podložení, označení a provedení řezu kolejnice.</t>
  </si>
  <si>
    <t>18</t>
  </si>
  <si>
    <t>M</t>
  </si>
  <si>
    <t>5957110020</t>
  </si>
  <si>
    <t>Kolejnice tv. R 65, třídy R260</t>
  </si>
  <si>
    <t>142990211</t>
  </si>
  <si>
    <t>19</t>
  </si>
  <si>
    <t>5956140025</t>
  </si>
  <si>
    <t>Pražec betonový příčný vystrojený včetně kompletů tv. B 91S/1 (UIC)</t>
  </si>
  <si>
    <t>1478885001</t>
  </si>
  <si>
    <t>20</t>
  </si>
  <si>
    <t>5915020010</t>
  </si>
  <si>
    <t>Povrchová úprava plochy železničního spodku</t>
  </si>
  <si>
    <t>m2</t>
  </si>
  <si>
    <t>-10868569</t>
  </si>
  <si>
    <t>Povrchová úprava plochy železničního spodku. Poznámka: 1. V cenách jsou započteny náklady na urovnání a úpravu ploch nebo skládek výzisku kameniva a zeminy s jejich případnou rekultivací.</t>
  </si>
  <si>
    <t>5955101000</t>
  </si>
  <si>
    <t>Kamenivo drcené štěrk frakce 31,5/63 třídy BI</t>
  </si>
  <si>
    <t>t</t>
  </si>
  <si>
    <t>-1013812755</t>
  </si>
  <si>
    <t>OST</t>
  </si>
  <si>
    <t>Ostatní</t>
  </si>
  <si>
    <t>22</t>
  </si>
  <si>
    <t>9903200200</t>
  </si>
  <si>
    <t>Přeprava mechanizace na místo prováděných prací o hmotnosti přes 12 t do 200 km</t>
  </si>
  <si>
    <t>262144</t>
  </si>
  <si>
    <t>574210680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</si>
  <si>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</si>
  <si>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23</t>
  </si>
  <si>
    <t>9902200700</t>
  </si>
  <si>
    <t>Doprava obousměrná mechanizací o nosnosti přes 3,5 t objemnějšího kusového materiálu (prefabrikátů, stožárů, výhybek, rozvaděčů, vybouraných hmot atd.) do 100 km</t>
  </si>
  <si>
    <t>1664814818</t>
  </si>
  <si>
    <t>Doprava obousměrná mechanizací o nosnosti přes 3,5 t objemnějšího kusového materiálu (prefabrikátů, stožárů, výhybek, rozvaděčů, vybouraných hmot atd.)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</si>
  <si>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24</t>
  </si>
  <si>
    <t>9902300700</t>
  </si>
  <si>
    <t>Doprava jednosměrná mechanizací o nosnosti přes 3,5 t sypanin (kameniva, písku, suti, dlažebních kostek, atd.) do 100 km</t>
  </si>
  <si>
    <t>360150092</t>
  </si>
  <si>
    <t>Doprava jednosměrná mechanizací o nosnosti přes 3,5 t sypanin (kameniva, písku, suti, dlažebních kostek, atd.) do 100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</si>
  <si>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25</t>
  </si>
  <si>
    <t>9909000100</t>
  </si>
  <si>
    <t>Poplatek za uložení suti nebo hmot na oficiální skládku</t>
  </si>
  <si>
    <t>-1523000436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</si>
  <si>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</si>
  <si>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26</t>
  </si>
  <si>
    <t>9909000400</t>
  </si>
  <si>
    <t>Poplatek za likvidaci plastových součástí</t>
  </si>
  <si>
    <t>800241952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</si>
  <si>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</si>
  <si>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2_VON - Vedlejší a ostatní náklady</t>
  </si>
  <si>
    <t>VON - Vedlejší a ostatní náklady</t>
  </si>
  <si>
    <t>022101021</t>
  </si>
  <si>
    <t>Geodetické práce Geodetické práce po ukončení opravy</t>
  </si>
  <si>
    <t>1024</t>
  </si>
  <si>
    <t>-2027536938</t>
  </si>
  <si>
    <t>3_SO 2391-20-10 - Oprava mostu v km 8,590</t>
  </si>
  <si>
    <t>2391 - SO 2391-20-10 - Oprava mostu v km 8,590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</si>
  <si>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</si>
  <si>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</si>
  <si>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</si>
  <si>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</si>
  <si>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</si>
  <si>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</si>
  <si>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</si>
  <si>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</si>
  <si>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</si>
  <si>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</si>
  <si>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</si>
  <si>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</si>
  <si>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</si>
  <si>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767 - Konstrukce zámečnické</t>
  </si>
  <si>
    <t xml:space="preserve">    789 - Povrchové úpravy ocelových konstrukcí a technologických zařízení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</si>
  <si>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</si>
  <si>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</si>
  <si>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</si>
  <si>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</si>
  <si>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</si>
  <si>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111251101</t>
  </si>
  <si>
    <t>Odstranění křovin a stromů průměru kmene do 100 mm i s kořeny sklonu terénu do 1:5 z celkové plochy do 100 m2 strojně</t>
  </si>
  <si>
    <t>CS ÚRS 2023 01</t>
  </si>
  <si>
    <t>-65580722</t>
  </si>
  <si>
    <t>Odstranění křovin a stromů s odstraněním kořenů strojně průměru kmene do 100 mm v rovině nebo ve svahu sklonu terénu do 1:5, při celkové ploše do 100 m2</t>
  </si>
  <si>
    <t>Online PSC</t>
  </si>
  <si>
    <t>https://podminky.urs.cz/item/CS_URS_2023_01/111251101</t>
  </si>
  <si>
    <t>113105112</t>
  </si>
  <si>
    <t>Rozebrání dlažeb z lomového kamene kladených na sucho vyspárované MC</t>
  </si>
  <si>
    <t>-1323442551</t>
  </si>
  <si>
    <t>Rozebrání dlažeb z lomového kamene s přemístěním hmot na skládku na vzdálenost do 3 m nebo s naložením na dopravní prostředek, kladených na sucho se spárami zalitými cementovou maltou</t>
  </si>
  <si>
    <t>https://podminky.urs.cz/item/CS_URS_2023_01/113105112</t>
  </si>
  <si>
    <t>113107162</t>
  </si>
  <si>
    <t>Odstranění podkladu z kameniva drceného tl přes 100 do 200 mm strojně pl přes 50 do 200 m2</t>
  </si>
  <si>
    <t>1999955925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</si>
  <si>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</si>
  <si>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https://podminky.urs.cz/item/CS_URS_2023_01/113107162</t>
  </si>
  <si>
    <t>121151103</t>
  </si>
  <si>
    <t>Sejmutí ornice plochy do 100 m2 tl vrstvy do 200 mm strojně</t>
  </si>
  <si>
    <t>-1854426417</t>
  </si>
  <si>
    <t>Sejmutí ornice strojně při souvislé ploše do 100 m2, tl. vrstvy do 200 mm</t>
  </si>
  <si>
    <t>https://podminky.urs.cz/item/CS_URS_2023_01/121151103</t>
  </si>
  <si>
    <t>131151103</t>
  </si>
  <si>
    <t>Hloubení jam nezapažených v hornině třídy těžitelnosti I skupiny 1 a 2 objem do 100 m3 strojně</t>
  </si>
  <si>
    <t>-639517531</t>
  </si>
  <si>
    <t>Hloubení nezapažených jam a zářezů strojně s urovnáním dna do předepsaného profilu a spádu v hornině třídy těžitelnosti I skupiny 1 a 2 přes 50 do 100 m3</t>
  </si>
  <si>
    <t>https://podminky.urs.cz/item/CS_URS_2023_01/131151103</t>
  </si>
  <si>
    <t>162251102</t>
  </si>
  <si>
    <t>Vodorovné přemístění přes 20 do 50 m výkopku/sypaniny z horniny třídy těžitelnosti I skupiny 1 až 3</t>
  </si>
  <si>
    <t>74682782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</si>
  <si>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</si>
  <si>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https://podminky.urs.cz/item/CS_URS_2023_01/162251102</t>
  </si>
  <si>
    <t>162751117</t>
  </si>
  <si>
    <t>Vodorovné přemístění přes 9 000 do 10000 m výkopku/sypaniny z horniny třídy těžitelnosti I skupiny 1 až 3</t>
  </si>
  <si>
    <t>2094324399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</si>
  <si>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</si>
  <si>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</si>
  <si>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167151111</t>
  </si>
  <si>
    <t>Nakládání výkopku z hornin třídy těžitelnosti I skupiny 1 až 3 přes 100 m3</t>
  </si>
  <si>
    <t>-1602143368</t>
  </si>
  <si>
    <t>Nakládání, skládání a překládání neulehlého výkopku nebo sypaniny strojně nakládání, množství přes 100 m3, z hornin třídy těžitelnosti I, skupiny 1 až 3</t>
  </si>
  <si>
    <t>https://podminky.urs.cz/item/CS_URS_2023_01/167151111</t>
  </si>
  <si>
    <t>171201221</t>
  </si>
  <si>
    <t>Poplatek za uložení na skládce (skládkovné) zeminy a kamení kód odpadu 17 05 04</t>
  </si>
  <si>
    <t>-1355754412</t>
  </si>
  <si>
    <t>Poplatek za uložení stavebního odpadu na skládce (skládkovné) zeminy a kamení zatříděného do Katalogu odpadů pod kódem 17 05 04</t>
  </si>
  <si>
    <t>https://podminky.urs.cz/item/CS_URS_2023_01/171201221</t>
  </si>
  <si>
    <t>171251201</t>
  </si>
  <si>
    <t>Uložení sypaniny na skládky nebo meziskládky</t>
  </si>
  <si>
    <t>1562565421</t>
  </si>
  <si>
    <t>Uložení sypaniny na skládky nebo meziskládky bez hutnění s upravením uložené sypaniny do předepsaného tvaru</t>
  </si>
  <si>
    <t>https://podminky.urs.cz/item/CS_URS_2023_01/171251201</t>
  </si>
  <si>
    <t>174151101</t>
  </si>
  <si>
    <t>Zásyp jam, šachet rýh nebo kolem objektů sypaninou se zhutněním</t>
  </si>
  <si>
    <t>1645956072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</si>
  <si>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</si>
  <si>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</si>
  <si>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58344171</t>
  </si>
  <si>
    <t>štěrkodrť frakce 0/32</t>
  </si>
  <si>
    <t>-991913501</t>
  </si>
  <si>
    <t>175151101</t>
  </si>
  <si>
    <t>Obsypání potrubí strojně sypaninou bez prohození, uloženou do 3 m</t>
  </si>
  <si>
    <t>-1180290426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</si>
  <si>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</si>
  <si>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https://podminky.urs.cz/item/CS_URS_2023_01/175151101</t>
  </si>
  <si>
    <t>58343930</t>
  </si>
  <si>
    <t>kamenivo drcené hrubé frakce 16/32</t>
  </si>
  <si>
    <t>-1887314562</t>
  </si>
  <si>
    <t>175151201</t>
  </si>
  <si>
    <t>Obsypání objektu nad přilehlým původním terénem sypaninou bez prohození, uloženou do 3 m strojně</t>
  </si>
  <si>
    <t>1019918821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</si>
  <si>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</si>
  <si>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https://podminky.urs.cz/item/CS_URS_2023_01/175151201</t>
  </si>
  <si>
    <t>181351003</t>
  </si>
  <si>
    <t>Rozprostření ornice tl vrstvy do 200 mm pl do 100 m2 v rovině nebo ve svahu do 1:5 strojně</t>
  </si>
  <si>
    <t>-1336897068</t>
  </si>
  <si>
    <t>Rozprostření a urovnání ornice v rovině nebo ve svahu sklonu do 1:5 strojně při souvislé ploše do 100 m2, tl. vrstvy do 200 mm</t>
  </si>
  <si>
    <t>https://podminky.urs.cz/item/CS_URS_2023_01/181351003</t>
  </si>
  <si>
    <t>182211121</t>
  </si>
  <si>
    <t>Svahování násypů ručně</t>
  </si>
  <si>
    <t>-1232231879</t>
  </si>
  <si>
    <t>Svahování trvalých svahů do projektovaných profilů ručně s potřebným přemístěním výkopku při svahování násypů v jakékoliv hornině</t>
  </si>
  <si>
    <t>https://podminky.urs.cz/item/CS_URS_2023_01/182211121</t>
  </si>
  <si>
    <t>Zakládání</t>
  </si>
  <si>
    <t>212791-R</t>
  </si>
  <si>
    <t>Odvodnění mostní opěry - betonový žlab, včetně materiálu, beton C16/20</t>
  </si>
  <si>
    <t>-1711626308</t>
  </si>
  <si>
    <t>212792212</t>
  </si>
  <si>
    <t>Odvodnění mostní opěry - drenážní flexibilní plastové potrubí DN 160</t>
  </si>
  <si>
    <t>1313997733</t>
  </si>
  <si>
    <t>Odvodnění mostní opěry z plastových trub drenážní potrubí flexibilní DN 160</t>
  </si>
  <si>
    <t>https://podminky.urs.cz/item/CS_URS_2023_01/212792212</t>
  </si>
  <si>
    <t>212972113</t>
  </si>
  <si>
    <t>Opláštění drenážních trub filtrační textilií DN 160</t>
  </si>
  <si>
    <t>-350836564</t>
  </si>
  <si>
    <t>https://podminky.urs.cz/item/CS_URS_2023_01/212972113</t>
  </si>
  <si>
    <t>213141112</t>
  </si>
  <si>
    <t>Zřízení vrstvy z geotextilie v rovině nebo ve sklonu do 1:5 š přes 3 do 6 m</t>
  </si>
  <si>
    <t>-754958672</t>
  </si>
  <si>
    <t>Zřízení vrstvy z geotextilie filtrační, separační, odvodňovací, ochranné, výztužné nebo protierozní v rovině nebo ve sklonu do 1:5, šířky přes 3 do 6 m</t>
  </si>
  <si>
    <t>https://podminky.urs.cz/item/CS_URS_2023_01/213141112</t>
  </si>
  <si>
    <t>69311089</t>
  </si>
  <si>
    <t>geotextilie netkaná separační, ochranná, filtrační, drenážní PES 600g/m2</t>
  </si>
  <si>
    <t>1453544524</t>
  </si>
  <si>
    <t>224111116</t>
  </si>
  <si>
    <t>Vrty maloprofilové D do 56 mm úklon do 45° hl 0 až 25 m hornina V a VI</t>
  </si>
  <si>
    <t>277152389</t>
  </si>
  <si>
    <t>Maloprofilové vrty průběžným sacím vrtáním průměru do 56 mm do úklonu 45° v hl 0 až 25 m v hornině tř. V a VI</t>
  </si>
  <si>
    <t>https://podminky.urs.cz/item/CS_URS_2023_01/224111116</t>
  </si>
  <si>
    <t>224112116</t>
  </si>
  <si>
    <t>Vrty maloprofilové D do 56 mm úklon přes 45° hl 0 až 25 m hornina V a VI</t>
  </si>
  <si>
    <t>-1617140017</t>
  </si>
  <si>
    <t>Maloprofilové vrty průběžným sacím vrtáním průměru do 56 mm úklonu přes 45° v hl 0 až 25 m v hornině tř. V a VI</t>
  </si>
  <si>
    <t>https://podminky.urs.cz/item/CS_URS_2023_01/224112116</t>
  </si>
  <si>
    <t>281604121</t>
  </si>
  <si>
    <t>Injektování aktivovanými směsmi nízkotlaké sestupné tlakem do 0,6 MPa</t>
  </si>
  <si>
    <t>hod</t>
  </si>
  <si>
    <t>-954036932</t>
  </si>
  <si>
    <t>Injektování aktivovanými směsmi sestupné, tlakem do 0,60 MPa</t>
  </si>
  <si>
    <t>https://podminky.urs.cz/item/CS_URS_2023_01/281604121</t>
  </si>
  <si>
    <t>58522110</t>
  </si>
  <si>
    <t>cement portlandský směsný CEM II 42,5MPa</t>
  </si>
  <si>
    <t>617622742</t>
  </si>
  <si>
    <t>27</t>
  </si>
  <si>
    <t>58154421</t>
  </si>
  <si>
    <t>písek křemičitý sušený pytlovaný 1/2mm</t>
  </si>
  <si>
    <t>-1420072645</t>
  </si>
  <si>
    <t>28</t>
  </si>
  <si>
    <t>24552001</t>
  </si>
  <si>
    <t>plastifikátor do betonu a malt</t>
  </si>
  <si>
    <t>kg</t>
  </si>
  <si>
    <t>500510484</t>
  </si>
  <si>
    <t>29</t>
  </si>
  <si>
    <t>58128450</t>
  </si>
  <si>
    <t>bentonit aktivovaný mletý pro vrty, injektáže a těsnění vodních staveb VL</t>
  </si>
  <si>
    <t>-1949614343</t>
  </si>
  <si>
    <t>Svislé a kompletní konstrukce</t>
  </si>
  <si>
    <t>30</t>
  </si>
  <si>
    <t>334121111</t>
  </si>
  <si>
    <t>Osazení prefabrikovaných opěr nebo pilířů z ŽB hmotnosti přes 1 do 5 t</t>
  </si>
  <si>
    <t>-2101981194</t>
  </si>
  <si>
    <t>Osazení prefabrikovaných opěr a pilířů z betonu železového hmotnosti dílce jednotlivě přes 1 do 5 t</t>
  </si>
  <si>
    <t>https://podminky.urs.cz/item/CS_URS_2023_01/334121111</t>
  </si>
  <si>
    <t>31</t>
  </si>
  <si>
    <t>334323118</t>
  </si>
  <si>
    <t>Mostní opěry a úložné prahy ze ŽB C 30/37</t>
  </si>
  <si>
    <t>1005014532</t>
  </si>
  <si>
    <t>Mostní opěry a úložné prahy z betonu železového C 30/37</t>
  </si>
  <si>
    <t>https://podminky.urs.cz/item/CS_URS_2023_01/334323118</t>
  </si>
  <si>
    <t>32</t>
  </si>
  <si>
    <t>334323191</t>
  </si>
  <si>
    <t>Příplatek k mostním opěrám a úložným prahům ze ŽB za betonáž malého rozsahu do 25 m3</t>
  </si>
  <si>
    <t>-2130766430</t>
  </si>
  <si>
    <t>Mostní opěry a úložné prahy z betonu Příplatek k cenám za betonáž malého rozsahu do 25 m3</t>
  </si>
  <si>
    <t>https://podminky.urs.cz/item/CS_URS_2023_01/334323191</t>
  </si>
  <si>
    <t>33</t>
  </si>
  <si>
    <t>334323218</t>
  </si>
  <si>
    <t>Mostní křídla a závěrné zídky ze ŽB C 30/37</t>
  </si>
  <si>
    <t>2125078424</t>
  </si>
  <si>
    <t>Mostní křídla a závěrné zídky z betonu železového C 30/37</t>
  </si>
  <si>
    <t>https://podminky.urs.cz/item/CS_URS_2023_01/334323218</t>
  </si>
  <si>
    <t>34</t>
  </si>
  <si>
    <t>334323291</t>
  </si>
  <si>
    <t>Příplatek k mostním křídlům a závěrným zídkám ze ŽB za betonáž malého rozsahu do 25 m3</t>
  </si>
  <si>
    <t>-1210779872</t>
  </si>
  <si>
    <t>Mostní křídla a závěrné zídky z betonu Příplatek k cenám za práce malého rozsahu do 25 m3</t>
  </si>
  <si>
    <t>https://podminky.urs.cz/item/CS_URS_2023_01/334323291</t>
  </si>
  <si>
    <t>35</t>
  </si>
  <si>
    <t>334351112</t>
  </si>
  <si>
    <t>Bednění systémové mostních opěr a úložných prahů z překližek pro ŽB - zřízení</t>
  </si>
  <si>
    <t>-407505004</t>
  </si>
  <si>
    <t>Bednění mostních opěr a úložných prahů ze systémového bednění zřízení z překližek, pro železobeton</t>
  </si>
  <si>
    <t>https://podminky.urs.cz/item/CS_URS_2023_01/334351112</t>
  </si>
  <si>
    <t>36</t>
  </si>
  <si>
    <t>334351211</t>
  </si>
  <si>
    <t>Bednění systémové mostních opěr a úložných prahů z překližek - odstranění</t>
  </si>
  <si>
    <t>-1507808014</t>
  </si>
  <si>
    <t>Bednění mostních opěr a úložných prahů ze systémového bednění odstranění z překližek</t>
  </si>
  <si>
    <t>https://podminky.urs.cz/item/CS_URS_2023_01/334351211</t>
  </si>
  <si>
    <t>37</t>
  </si>
  <si>
    <t>334352111</t>
  </si>
  <si>
    <t>Bednění mostních křídel a závěrných zídek ze systémového bednění s výplní z překližek - zřízení</t>
  </si>
  <si>
    <t>1611573731</t>
  </si>
  <si>
    <t>Bednění mostních křídel a závěrných zídek ze systémového bednění zřízení z překližek</t>
  </si>
  <si>
    <t>https://podminky.urs.cz/item/CS_URS_2023_01/334352111</t>
  </si>
  <si>
    <t>38</t>
  </si>
  <si>
    <t>334352211</t>
  </si>
  <si>
    <t>Bednění mostních křídel a závěrných zídek ze systémového bednění s výplní z překližek - odstranění</t>
  </si>
  <si>
    <t>1886429278</t>
  </si>
  <si>
    <t>Bednění mostních křídel a závěrných zídek ze systémového bednění odstranění z překližek</t>
  </si>
  <si>
    <t>https://podminky.urs.cz/item/CS_URS_2023_01/334352211</t>
  </si>
  <si>
    <t>39</t>
  </si>
  <si>
    <t>334361226</t>
  </si>
  <si>
    <t>Výztuž křídel, závěrných zdí z betonářské oceli 10 505</t>
  </si>
  <si>
    <t>1899634266</t>
  </si>
  <si>
    <t>Výztuž betonářská mostních konstrukcí opěr, úložných prahů, křídel, závěrných zídek, bloků ložisek, pilířů a sloupů z oceli 10 505 (R) nebo BSt 500 křídel, závěrných zdí</t>
  </si>
  <si>
    <t>https://podminky.urs.cz/item/CS_URS_2023_01/334361226</t>
  </si>
  <si>
    <t>40</t>
  </si>
  <si>
    <t>334361266</t>
  </si>
  <si>
    <t>Výztuž úložných prahů ložisek z betonářské oceli 10 505</t>
  </si>
  <si>
    <t>1192410844</t>
  </si>
  <si>
    <t>Výztuž betonářská mostních konstrukcí opěr, úložných prahů, křídel, závěrných zídek, bloků ložisek, pilířů a sloupů z oceli 10 505 (R) nebo BSt 500 úložných prahů ložisek</t>
  </si>
  <si>
    <t>https://podminky.urs.cz/item/CS_URS_2023_01/334361266</t>
  </si>
  <si>
    <t>Vodorovné konstrukce</t>
  </si>
  <si>
    <t>41</t>
  </si>
  <si>
    <t>423174-R.1</t>
  </si>
  <si>
    <t>Výroba nosné ocelové konstrukce. NOK s 2 nosníky s mostovkou šířky přes 4,2 m, v přes 3,6 m most o 1 poli rozpětí do 13 m</t>
  </si>
  <si>
    <t>1706205921</t>
  </si>
  <si>
    <t>42</t>
  </si>
  <si>
    <t>134320-R1</t>
  </si>
  <si>
    <t>Dodávka materiálu pro výrobu nosné ocelové konstrukce svařované</t>
  </si>
  <si>
    <t>-1083451047</t>
  </si>
  <si>
    <t>Dodávka materiálu pro výrobu nosné ocelové konstrukce svařované
FIXNÍ CENA - NUTNO ODKOUPIT</t>
  </si>
  <si>
    <t>43</t>
  </si>
  <si>
    <t>423176-R</t>
  </si>
  <si>
    <t>Montáž nosné ocelové konstrukce včetně jeřábu, dopravy a podpěrných konstrukcí</t>
  </si>
  <si>
    <t>-1370669633</t>
  </si>
  <si>
    <t>44</t>
  </si>
  <si>
    <t>423321128</t>
  </si>
  <si>
    <t>Mostní nosné konstrukce trámové ze ŽB C 30/37</t>
  </si>
  <si>
    <t>-1726032550</t>
  </si>
  <si>
    <t>Mostní železobetonové nosné konstrukce trámové trámové, z betonu C 30/37</t>
  </si>
  <si>
    <t>https://podminky.urs.cz/item/CS_URS_2023_01/423321128</t>
  </si>
  <si>
    <t>45</t>
  </si>
  <si>
    <t>423321191</t>
  </si>
  <si>
    <t>Příplatek k mostní železobetonové nosné konstrukci trámové za betonáž malého rozsahu do 50 m3</t>
  </si>
  <si>
    <t>-949944898</t>
  </si>
  <si>
    <t>Mostní železobetonové nosné konstrukce trámové Příplatek k cenám za betonáž malého rozsahu do 50 m3</t>
  </si>
  <si>
    <t>https://podminky.urs.cz/item/CS_URS_2023_01/423321191</t>
  </si>
  <si>
    <t>46</t>
  </si>
  <si>
    <t>423351111</t>
  </si>
  <si>
    <t>Bednění spodní příčníku trámu - zřízení</t>
  </si>
  <si>
    <t>-864805064</t>
  </si>
  <si>
    <t>Bednění trámové a komorové konstrukce příčníku trámu spodní zřízení</t>
  </si>
  <si>
    <t>https://podminky.urs.cz/item/CS_URS_2023_01/423351111</t>
  </si>
  <si>
    <t>47</t>
  </si>
  <si>
    <t>423351211</t>
  </si>
  <si>
    <t>Bednění spodní příčníku trámu - odstranění</t>
  </si>
  <si>
    <t>222479805</t>
  </si>
  <si>
    <t>Bednění trámové a komorové konstrukce příčníku trámu spodní odstranění</t>
  </si>
  <si>
    <t>https://podminky.urs.cz/item/CS_URS_2023_01/423351211</t>
  </si>
  <si>
    <t>48</t>
  </si>
  <si>
    <t>423361216</t>
  </si>
  <si>
    <t>Výztuž trámové konstrukce z betonářské oceli 10 505</t>
  </si>
  <si>
    <t>-1930427683</t>
  </si>
  <si>
    <t>Výztuž trámové a komorové konstrukce z betonářské oceli 10 505 (R) nebo BSt 500 trámové konstrukce</t>
  </si>
  <si>
    <t>https://podminky.urs.cz/item/CS_URS_2023_01/423361216</t>
  </si>
  <si>
    <t>49</t>
  </si>
  <si>
    <t>429172111</t>
  </si>
  <si>
    <t>Výroba ocelových prvků pro opravu mostů šroubovaných nebo svařovaných do 100 kg</t>
  </si>
  <si>
    <t>765712156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</si>
  <si>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
KONZOLY A ŘÍMSOVÉ PLECHY NA NOK A NA KŘÍDLECH</t>
  </si>
  <si>
    <t>https://podminky.urs.cz/item/CS_URS_2023_01/429172111</t>
  </si>
  <si>
    <t>50</t>
  </si>
  <si>
    <t>429172211</t>
  </si>
  <si>
    <t>Montáž ocelových prvků pro opravu mostů šroubovaných nebo svařovaných do 100 kg</t>
  </si>
  <si>
    <t>-1183852098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</si>
  <si>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
KONZOLY A ŘÍMSOVÉ PLECHY NA NOK A NA KŘÍDLECH</t>
  </si>
  <si>
    <t>https://podminky.urs.cz/item/CS_URS_2023_01/429172211</t>
  </si>
  <si>
    <t>51</t>
  </si>
  <si>
    <t>134320-R</t>
  </si>
  <si>
    <t>Dodávka materiálu pro výrobu ocelových prvků na NOK a mostních křídlech, včetně konzol, zábradlí a spojovacího materiálu</t>
  </si>
  <si>
    <t>407845424</t>
  </si>
  <si>
    <t>52</t>
  </si>
  <si>
    <t>452471131</t>
  </si>
  <si>
    <t>Výplňová vrstva z modifikované malty cementové</t>
  </si>
  <si>
    <t>-541690945</t>
  </si>
  <si>
    <t>Podkladní a výplňová vrstva z modifikované malty cementové výplňová jakákoliv vrstva</t>
  </si>
  <si>
    <t>https://podminky.urs.cz/item/CS_URS_2023_01/452471131</t>
  </si>
  <si>
    <t>53</t>
  </si>
  <si>
    <t>457311115</t>
  </si>
  <si>
    <t>Vyrovnávací nebo spádový beton C 16/20 včetně úpravy povrchu</t>
  </si>
  <si>
    <t>-146720328</t>
  </si>
  <si>
    <t>Vyrovnávací nebo spádový beton včetně úpravy povrchu C 16/20</t>
  </si>
  <si>
    <t>https://podminky.urs.cz/item/CS_URS_2023_01/457311115</t>
  </si>
  <si>
    <t>54</t>
  </si>
  <si>
    <t>457311118</t>
  </si>
  <si>
    <t>Vyrovnávací nebo spádový beton C 30/37 včetně úpravy povrchu</t>
  </si>
  <si>
    <t>1518190070</t>
  </si>
  <si>
    <t>Vyrovnávací nebo spádový beton včetně úpravy povrchu C 30/37</t>
  </si>
  <si>
    <t>https://podminky.urs.cz/item/CS_URS_2023_01/457311118</t>
  </si>
  <si>
    <t>55</t>
  </si>
  <si>
    <t>465513157</t>
  </si>
  <si>
    <t>Dlažba svahu u opěr z upraveného lomového žulového kamene tl 200 mm do lože C 20/25 pl přes 10 m2</t>
  </si>
  <si>
    <t>924635487</t>
  </si>
  <si>
    <t>Dlažba svahu u mostních opěr z upraveného lomového žulového kamene s vyspárováním maltou MC 25, šíře spáry 15 mm do betonového lože C 20/25 tloušťky 200 mm, plochy přes 10 m2</t>
  </si>
  <si>
    <t>https://podminky.urs.cz/item/CS_URS_2023_01/465513157</t>
  </si>
  <si>
    <t>56</t>
  </si>
  <si>
    <t>521283211</t>
  </si>
  <si>
    <t>Demontáž podélných dřev na mostních konstrucích včetně upálení šroubů</t>
  </si>
  <si>
    <t>1377718135</t>
  </si>
  <si>
    <t>Demontáž podélných dřev na mostních konstrukcích včetně upálení šroubů</t>
  </si>
  <si>
    <t>https://podminky.urs.cz/item/CS_URS_2023_01/521283211</t>
  </si>
  <si>
    <t>57</t>
  </si>
  <si>
    <t>521283221</t>
  </si>
  <si>
    <t>Demontáž pozednic včetně odstranění štěrkového podsypu</t>
  </si>
  <si>
    <t>-806461876</t>
  </si>
  <si>
    <t>Demontáž pozednic s odstraněním štěrku</t>
  </si>
  <si>
    <t>https://podminky.urs.cz/item/CS_URS_2023_01/521283221</t>
  </si>
  <si>
    <t>58</t>
  </si>
  <si>
    <t>564861011</t>
  </si>
  <si>
    <t>Podklad ze štěrkodrtě ŠD plochy do 100 m2 tl 200 mm</t>
  </si>
  <si>
    <t>-118638171</t>
  </si>
  <si>
    <t>Podklad ze štěrkodrti ŠD s rozprostřením a zhutněním plochy jednotlivě do 100 m2, po zhutnění tl. 200 mm</t>
  </si>
  <si>
    <t>https://podminky.urs.cz/item/CS_URS_2023_01/564861011</t>
  </si>
  <si>
    <t>Úpravy povrchů, podlahy a osazování výplní</t>
  </si>
  <si>
    <t>59</t>
  </si>
  <si>
    <t>628613221</t>
  </si>
  <si>
    <t>Protikorozní ochrana OK mostu I. tř.- základní a podkladní epoxidový, vrchní PU nátěr bez metalizace</t>
  </si>
  <si>
    <t>134229929</t>
  </si>
  <si>
    <t>Protikorozní ochrana ocelových mostních konstrukcí včetně otryskání povrchu základní a podkladní epoxidový a vrchní polyuretanový nátěr bez metalizace I. třídy</t>
  </si>
  <si>
    <t>https://podminky.urs.cz/item/CS_URS_2023_01/628613221</t>
  </si>
  <si>
    <t>60</t>
  </si>
  <si>
    <t>628613511</t>
  </si>
  <si>
    <t>Ochranný nátěr OK mostů - základní a podkladní epoxidový, vrchní PU, tl. min 280 µm</t>
  </si>
  <si>
    <t>-1032559963</t>
  </si>
  <si>
    <t>Ochranný nátěrový systém ocelových konstrukcí mostů základní a podkladní epoxidový, vrchní polyuretanový tl. min 280 µm</t>
  </si>
  <si>
    <t>https://podminky.urs.cz/item/CS_URS_2023_01/628613511</t>
  </si>
  <si>
    <t>61</t>
  </si>
  <si>
    <t>628613611</t>
  </si>
  <si>
    <t>Žárové zinkování ponorem dílů ocelových konstrukcí mostů hmotnosti do 100 kg</t>
  </si>
  <si>
    <t>-778056749</t>
  </si>
  <si>
    <t>Žárové zinkování ponorem dílů ocelových konstrukcí mostů hmotnosti dílců do 100 kg</t>
  </si>
  <si>
    <t>https://podminky.urs.cz/item/CS_URS_2023_01/628613611</t>
  </si>
  <si>
    <t>Ostatní konstrukce a práce, bourání</t>
  </si>
  <si>
    <t>62</t>
  </si>
  <si>
    <t>59383-R1</t>
  </si>
  <si>
    <t>prefabrikát - přechodová (římsová) zídka 2960x1490x1190</t>
  </si>
  <si>
    <t>2030399373</t>
  </si>
  <si>
    <t>prefabrikát - přechodová (římsová) zídka 2960x1490x1190. Cena je včetně materiálu, výztuže, bednění, dopravy, práce.</t>
  </si>
  <si>
    <t>63</t>
  </si>
  <si>
    <t>919726126</t>
  </si>
  <si>
    <t>Geotextilie pro ochranu, separaci a filtraci netkaná měrná hm přes 1000 do 1200 g/m2</t>
  </si>
  <si>
    <t>362151974</t>
  </si>
  <si>
    <t>Geotextilie netkaná pro ochranu, separaci nebo filtraci měrná hmotnost přes 1 000 do 1 200 g/m2</t>
  </si>
  <si>
    <t>https://podminky.urs.cz/item/CS_URS_2023_01/919726126</t>
  </si>
  <si>
    <t>64</t>
  </si>
  <si>
    <t>931994103</t>
  </si>
  <si>
    <t>Těsnění dilatační spáry betonové konstrukce ukončujícím těsnicím pásem</t>
  </si>
  <si>
    <t>861309991</t>
  </si>
  <si>
    <t>Těsnění spáry betonové konstrukce pásy, profily, tmely těsnicím pásem ukončujícím, spáry dilatační</t>
  </si>
  <si>
    <t>https://podminky.urs.cz/item/CS_URS_2023_01/931994103</t>
  </si>
  <si>
    <t>65</t>
  </si>
  <si>
    <t>941111111</t>
  </si>
  <si>
    <t>Montáž lešení řadového trubkového lehkého s podlahami zatížení do 200 kg/m2 š od 0,6 do 0,9 m v do 10 m</t>
  </si>
  <si>
    <t>579844189</t>
  </si>
  <si>
    <t>Montáž lešení řadového trubkového lehkého pracovního s podlahami s provozním zatížením tř. 3 do 200 kg/m2 šířky tř. W06 od 0,6 do 0,9 m, výšky do 10 m</t>
  </si>
  <si>
    <t>https://podminky.urs.cz/item/CS_URS_2023_01/941111111</t>
  </si>
  <si>
    <t>66</t>
  </si>
  <si>
    <t>941111211</t>
  </si>
  <si>
    <t>Příplatek k lešení řadovému trubkovému lehkému s podlahami š 0,9 m v 10 m za první a ZKD den použití</t>
  </si>
  <si>
    <t>1605565902</t>
  </si>
  <si>
    <t>Montáž lešení řadového trubkového lehkého pracovního s podlahami s provozním zatížením tř. 3 do 200 kg/m2 Příplatek za první a každý další den použití lešení k ceně -1111</t>
  </si>
  <si>
    <t>https://podminky.urs.cz/item/CS_URS_2023_01/941111211</t>
  </si>
  <si>
    <t>67</t>
  </si>
  <si>
    <t>941111811</t>
  </si>
  <si>
    <t>Demontáž lešení řadového trubkového lehkého s podlahami zatížení do 200 kg/m2 š od 0,6 do 0,9 m v do 10 m</t>
  </si>
  <si>
    <t>1584656874</t>
  </si>
  <si>
    <t>Demontáž lešení řadového trubkového lehkého pracovního s podlahami s provozním zatížením tř. 3 do 200 kg/m2 šířky tř. W06 od 0,6 do 0,9 m, výšky do 10 m</t>
  </si>
  <si>
    <t>https://podminky.urs.cz/item/CS_URS_2023_01/941111811</t>
  </si>
  <si>
    <t>68</t>
  </si>
  <si>
    <t>944611111</t>
  </si>
  <si>
    <t>Montáž ochranné plachty z textilie z umělých vláken</t>
  </si>
  <si>
    <t>1386541040</t>
  </si>
  <si>
    <t>Montáž ochranné plachty zavěšené na konstrukci lešení z textilie z umělých vláken</t>
  </si>
  <si>
    <t>https://podminky.urs.cz/item/CS_URS_2023_01/944611111</t>
  </si>
  <si>
    <t>69</t>
  </si>
  <si>
    <t>944611211</t>
  </si>
  <si>
    <t>Příplatek k ochranné plachtě za první a ZKD den použití</t>
  </si>
  <si>
    <t>1746063860</t>
  </si>
  <si>
    <t>Montáž ochranné plachty Příplatek za první a každý další den použití plachty k ceně -1111</t>
  </si>
  <si>
    <t>https://podminky.urs.cz/item/CS_URS_2023_01/944611211</t>
  </si>
  <si>
    <t>70</t>
  </si>
  <si>
    <t>962021112</t>
  </si>
  <si>
    <t>Bourání mostních zdí a pilířů z kamene</t>
  </si>
  <si>
    <t>-1404190726</t>
  </si>
  <si>
    <t>Bourání mostních konstrukcí zdiva a pilířů z kamene nebo cihel</t>
  </si>
  <si>
    <t>https://podminky.urs.cz/item/CS_URS_2023_01/962021112</t>
  </si>
  <si>
    <t>71</t>
  </si>
  <si>
    <t>962051111</t>
  </si>
  <si>
    <t>Bourání mostních zdí a pilířů z ŽB</t>
  </si>
  <si>
    <t>340372305</t>
  </si>
  <si>
    <t>Bourání mostních konstrukcí zdiva a pilířů ze železového betonu</t>
  </si>
  <si>
    <t>https://podminky.urs.cz/item/CS_URS_2023_01/962051111</t>
  </si>
  <si>
    <t>72</t>
  </si>
  <si>
    <t>963071122</t>
  </si>
  <si>
    <t>Demontáž ocelových prvků mostů nýtovaných přes 100 kg</t>
  </si>
  <si>
    <t>1745583868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</si>
  <si>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nýtovaných, hmotnosti přes 100 kg</t>
  </si>
  <si>
    <t>https://podminky.urs.cz/item/CS_URS_2023_01/963071122</t>
  </si>
  <si>
    <t>73</t>
  </si>
  <si>
    <t>985121123</t>
  </si>
  <si>
    <t>Tryskání degradovaného betonu stěn a rubu kleneb vodou pod tlakem přes 1250 do 2500 barů</t>
  </si>
  <si>
    <t>1776303403</t>
  </si>
  <si>
    <t>Tryskání degradovaného betonu stěn, rubu kleneb a podlah vodou pod tlakem přes 1 250 do 2 500 barů</t>
  </si>
  <si>
    <t>https://podminky.urs.cz/item/CS_URS_2023_01/985121123</t>
  </si>
  <si>
    <t>74</t>
  </si>
  <si>
    <t>985142211</t>
  </si>
  <si>
    <t>Vysekání spojovací hmoty ze spár zdiva hl přes 40 mm dl do 6 m/m2</t>
  </si>
  <si>
    <t>-129710140</t>
  </si>
  <si>
    <t>Vysekání spojovací hmoty ze spár zdiva včetně vyčištění hloubky spáry přes 40 mm délky spáry na 1 m2 upravované plochy do 6 m</t>
  </si>
  <si>
    <t>https://podminky.urs.cz/item/CS_URS_2023_01/985142211</t>
  </si>
  <si>
    <t>75</t>
  </si>
  <si>
    <t>985232111</t>
  </si>
  <si>
    <t>Hloubkové spárování zdiva aktivovanou maltou spára hl do 80 mm dl do 6 m/m2</t>
  </si>
  <si>
    <t>162771658</t>
  </si>
  <si>
    <t>Hloubkové spárování zdiva hloubky přes 40 do 80 mm aktivovanou maltou délky spáry na 1 m2 upravované plochy do 6 m</t>
  </si>
  <si>
    <t>https://podminky.urs.cz/item/CS_URS_2023_01/985232111</t>
  </si>
  <si>
    <t>76</t>
  </si>
  <si>
    <t>985233112</t>
  </si>
  <si>
    <t>Úprava spár po spárování zdiva zdrsněním spára dl do 6 m/m2</t>
  </si>
  <si>
    <t>1553971412</t>
  </si>
  <si>
    <t>Úprava spár po spárování zdiva kamenného nebo cihelného délky spáry na 1 m2 upravované plochy do 6 m zdrsněním</t>
  </si>
  <si>
    <t>https://podminky.urs.cz/item/CS_URS_2023_01/985233112</t>
  </si>
  <si>
    <t>77</t>
  </si>
  <si>
    <t>985331117</t>
  </si>
  <si>
    <t>Dodatečné vlepování betonářské výztuže D 20 mm do cementové aktivované malty včetně vyvrtání otvoru</t>
  </si>
  <si>
    <t>-404066131</t>
  </si>
  <si>
    <t>Dodatečné vlepování betonářské výztuže včetně vyvrtání a vyčištění otvoru cementovou aktivovanou maltou průměr výztuže 20 mm</t>
  </si>
  <si>
    <t>https://podminky.urs.cz/item/CS_URS_2023_01/985331117</t>
  </si>
  <si>
    <t>78</t>
  </si>
  <si>
    <t>13021017</t>
  </si>
  <si>
    <t>tyč ocelová kruhová žebírková DIN 488 jakost B500B (10 505) výztuž do betonu D 20mm</t>
  </si>
  <si>
    <t>691972759</t>
  </si>
  <si>
    <t>79</t>
  </si>
  <si>
    <t>985331119</t>
  </si>
  <si>
    <t>Dodatečné vlepování betonářské výztuže D 25 mm do cementové aktivované malty včetně vyvrtání otvoru</t>
  </si>
  <si>
    <t>822698328</t>
  </si>
  <si>
    <t>Dodatečné vlepování betonářské výztuže včetně vyvrtání a vyčištění otvoru cementovou aktivovanou maltou průměr výztuže 25 mm</t>
  </si>
  <si>
    <t>https://podminky.urs.cz/item/CS_URS_2023_01/985331119</t>
  </si>
  <si>
    <t>80</t>
  </si>
  <si>
    <t>13021019</t>
  </si>
  <si>
    <t>tyč ocelová kruhová žebírková DIN 488 jakost B500B (10 505) výztuž do betonu D 25mm</t>
  </si>
  <si>
    <t>-1738474566</t>
  </si>
  <si>
    <t>81</t>
  </si>
  <si>
    <t>985331912</t>
  </si>
  <si>
    <t>Příplatek k dodatečnému vlepování betonářské výztuže za délku do 1 m jednotlivě</t>
  </si>
  <si>
    <t>-64944585</t>
  </si>
  <si>
    <t>Dodatečné vlepování betonářské výztuže Příplatek k cenám za délku do 1 m jednotlivě</t>
  </si>
  <si>
    <t>https://podminky.urs.cz/item/CS_URS_2023_01/985331912</t>
  </si>
  <si>
    <t>997</t>
  </si>
  <si>
    <t>Přesun sutě</t>
  </si>
  <si>
    <t>82</t>
  </si>
  <si>
    <t>997013602</t>
  </si>
  <si>
    <t>Poplatek za uložení na skládce (skládkovné) stavebního odpadu železobetonového kód odpadu 17 01 01</t>
  </si>
  <si>
    <t>1692519124</t>
  </si>
  <si>
    <t>Poplatek za uložení stavebního odpadu na skládce (skládkovné) z armovaného betonu zatříděného do Katalogu odpadů pod kódem 17 01 01</t>
  </si>
  <si>
    <t>https://podminky.urs.cz/item/CS_URS_2023_01/997013602</t>
  </si>
  <si>
    <t>83</t>
  </si>
  <si>
    <t>997013631</t>
  </si>
  <si>
    <t>Poplatek za uložení na skládce (skládkovné) stavebního odpadu směsného kód odpadu 17 09 04</t>
  </si>
  <si>
    <t>1874635754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</si>
  <si>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</si>
  <si>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</si>
  <si>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84</t>
  </si>
  <si>
    <t>997211511</t>
  </si>
  <si>
    <t>Vodorovná doprava suti po suchu na vzdálenost do 1 km</t>
  </si>
  <si>
    <t>1179389720</t>
  </si>
  <si>
    <t>Vodorovná doprava suti nebo vybouraných hmot suti se složením a hrubým urovnáním, na vzdálenost do 1 km</t>
  </si>
  <si>
    <t>https://podminky.urs.cz/item/CS_URS_2023_01/997211511</t>
  </si>
  <si>
    <t>85</t>
  </si>
  <si>
    <t>997211519</t>
  </si>
  <si>
    <t>Příplatek ZKD 1 km u vodorovné dopravy suti</t>
  </si>
  <si>
    <t>747899685</t>
  </si>
  <si>
    <t>Vodorovná doprava suti nebo vybouraných hmot suti se složením a hrubým urovnáním, na vzdálenost Příplatek k ceně za každý další i započatý 1 km přes 1 km</t>
  </si>
  <si>
    <t>https://podminky.urs.cz/item/CS_URS_2023_01/997211519</t>
  </si>
  <si>
    <t>86</t>
  </si>
  <si>
    <t>997211611</t>
  </si>
  <si>
    <t>Nakládání suti na dopravní prostředky pro vodorovnou dopravu</t>
  </si>
  <si>
    <t>-703538455</t>
  </si>
  <si>
    <t>Nakládání suti nebo vybouraných hmot na dopravní prostředky pro vodorovnou dopravu suti</t>
  </si>
  <si>
    <t>https://podminky.urs.cz/item/CS_URS_2023_01/997211611</t>
  </si>
  <si>
    <t>87</t>
  </si>
  <si>
    <t>997211621</t>
  </si>
  <si>
    <t>Ekologická likvidace mostnic - drcení a odvoz do 20 km</t>
  </si>
  <si>
    <t>-1690326768</t>
  </si>
  <si>
    <t>Ekologická likvidace mostnic s drcením s odvozem drtě do 20 km</t>
  </si>
  <si>
    <t>https://podminky.urs.cz/item/CS_URS_2023_01/997211621</t>
  </si>
  <si>
    <t>998</t>
  </si>
  <si>
    <t>Přesun hmot</t>
  </si>
  <si>
    <t>88</t>
  </si>
  <si>
    <t>998212111</t>
  </si>
  <si>
    <t>Přesun hmot pro mosty zděné, monolitické betonové nebo ocelové v do 20 m</t>
  </si>
  <si>
    <t>347263425</t>
  </si>
  <si>
    <t>Přesun hmot pro mosty zděné, betonové monolitické, spřažené ocelobetonové nebo kovové vodorovná dopravní vzdálenost do 100 m výška mostu do 20 m</t>
  </si>
  <si>
    <t>https://podminky.urs.cz/item/CS_URS_2023_01/998212111</t>
  </si>
  <si>
    <t>PSV</t>
  </si>
  <si>
    <t>Práce a dodávky PSV</t>
  </si>
  <si>
    <t>711</t>
  </si>
  <si>
    <t>Izolace proti vodě, vlhkosti a plynům</t>
  </si>
  <si>
    <t>89</t>
  </si>
  <si>
    <t>711111002</t>
  </si>
  <si>
    <t>Provedení izolace proti zemní vlhkosti vodorovné za studena lakem asfaltovým</t>
  </si>
  <si>
    <t>593365144</t>
  </si>
  <si>
    <t>Provedení izolace proti zemní vlhkosti natěradly a tmely za studena na ploše vodorovné V nátěrem lakem asfaltovým</t>
  </si>
  <si>
    <t>https://podminky.urs.cz/item/CS_URS_2023_01/711111002</t>
  </si>
  <si>
    <t>90</t>
  </si>
  <si>
    <t>711112002</t>
  </si>
  <si>
    <t>Provedení izolace proti zemní vlhkosti svislé za studena lakem asfaltovým</t>
  </si>
  <si>
    <t>-883887354</t>
  </si>
  <si>
    <t>Provedení izolace proti zemní vlhkosti natěradly a tmely za studena na ploše svislé S nátěrem lakem asfaltovým</t>
  </si>
  <si>
    <t>https://podminky.urs.cz/item/CS_URS_2023_01/711112002</t>
  </si>
  <si>
    <t>91</t>
  </si>
  <si>
    <t>11163152</t>
  </si>
  <si>
    <t>lak hydroizolační asfaltový</t>
  </si>
  <si>
    <t>-1643412599</t>
  </si>
  <si>
    <t>92</t>
  </si>
  <si>
    <t>711112-R</t>
  </si>
  <si>
    <t>Provedení izolace proti zemní vlhkosti svislé za studena nástřikem tloušťky 5 mm</t>
  </si>
  <si>
    <t>1517478571</t>
  </si>
  <si>
    <t>Provedení izolace proti zemní vlhkosti natěradly a tmely za studena na ploše svislé S nástřikem nebo plastickým nátěrem, tl. 5 mm. Stříkaná izolace, včetně materiálu a zinkového podkladního nátěru.</t>
  </si>
  <si>
    <t>93</t>
  </si>
  <si>
    <t>711141559</t>
  </si>
  <si>
    <t>Provedení izolace proti zemní vlhkosti pásy přitavením vodorovné NAIP</t>
  </si>
  <si>
    <t>719842385</t>
  </si>
  <si>
    <t>Provedení izolace proti zemní vlhkosti pásy přitavením NAIP na ploše vodorovné V</t>
  </si>
  <si>
    <t>https://podminky.urs.cz/item/CS_URS_2023_01/711141559</t>
  </si>
  <si>
    <t>94</t>
  </si>
  <si>
    <t>711142559</t>
  </si>
  <si>
    <t>Provedení izolace proti zemní vlhkosti pásy přitavením svislé NAIP</t>
  </si>
  <si>
    <t>842027472</t>
  </si>
  <si>
    <t>Provedení izolace proti zemní vlhkosti pásy přitavením NAIP na ploše svislé S</t>
  </si>
  <si>
    <t>https://podminky.urs.cz/item/CS_URS_2023_01/711142559</t>
  </si>
  <si>
    <t>95</t>
  </si>
  <si>
    <t>62832-R</t>
  </si>
  <si>
    <t>pás asfaltový natavitelný oxidovaný tl 4,2mm typu V60 S30 s vložkou ze skleněné rohože, s jemnozrnným minerálním posypem, certifikovaný pro železniční mostní stavby</t>
  </si>
  <si>
    <t>121299469</t>
  </si>
  <si>
    <t>96</t>
  </si>
  <si>
    <t>998711101</t>
  </si>
  <si>
    <t>Přesun hmot tonážní pro izolace proti vodě, vlhkosti a plynům v objektech v do 6 m</t>
  </si>
  <si>
    <t>2004193843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</si>
  <si>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</si>
  <si>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</si>
  <si>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762</t>
  </si>
  <si>
    <t>Konstrukce tesařské</t>
  </si>
  <si>
    <t>97</t>
  </si>
  <si>
    <t>762591130</t>
  </si>
  <si>
    <t>Montáž dočasného zakrytí prostupů a otvorů fošnami tl do 60 mm volně kladenými</t>
  </si>
  <si>
    <t>-1155156178</t>
  </si>
  <si>
    <t>Montáž dočasného zakrytí prostupů, otvorů z měkkého nebo tvrdého dřeva, volně kladenými fošnami tloušťky do 60 mm</t>
  </si>
  <si>
    <t>https://podminky.urs.cz/item/CS_URS_2023_01/762591130</t>
  </si>
  <si>
    <t>98</t>
  </si>
  <si>
    <t>60511125</t>
  </si>
  <si>
    <t>řezivo stavební fošny prismované středové š do 160mm dl 2-5m</t>
  </si>
  <si>
    <t>-1670199215</t>
  </si>
  <si>
    <t>767</t>
  </si>
  <si>
    <t>Konstrukce zámečnické</t>
  </si>
  <si>
    <t>99</t>
  </si>
  <si>
    <t>767591002</t>
  </si>
  <si>
    <t>Montáž podlah nebo podest z kompozitních pochůzných litých roštů o hm přes 15 do 30 kg/m2</t>
  </si>
  <si>
    <t>1899689327</t>
  </si>
  <si>
    <t>Montáž výrobků z kompozitů podlah nebo podest z pochůzných litých roštů hmotnosti přes 15 do 30 kg/m2</t>
  </si>
  <si>
    <t>https://podminky.urs.cz/item/CS_URS_2023_01/767591002</t>
  </si>
  <si>
    <t>100</t>
  </si>
  <si>
    <t>63126002</t>
  </si>
  <si>
    <t>rošt kompozitní pochůzný litý 30x30/30mm A15</t>
  </si>
  <si>
    <t>-854568541</t>
  </si>
  <si>
    <t>789</t>
  </si>
  <si>
    <t>Povrchové úpravy ocelových konstrukcí a technologických zařízení</t>
  </si>
  <si>
    <t>101</t>
  </si>
  <si>
    <t>42118100</t>
  </si>
  <si>
    <t>materiál tryskací z křemičitanu hlinitého</t>
  </si>
  <si>
    <t>-598910493</t>
  </si>
  <si>
    <t>102</t>
  </si>
  <si>
    <t>789221123</t>
  </si>
  <si>
    <t>Provedení otryskání ocelových konstrukcí třídy I stupeň zarezavění B stupeň přípravy Sa 2</t>
  </si>
  <si>
    <t>-804133585</t>
  </si>
  <si>
    <t>Provedení otryskání povrchů ocelových konstrukcí suché abrazivní tryskání třídy I stupeň zrezivění B, stupeň přípravy Sa 2</t>
  </si>
  <si>
    <t>Práce a dodávky M</t>
  </si>
  <si>
    <t>46-M</t>
  </si>
  <si>
    <t>Zemní práce při extr.mont.pracích</t>
  </si>
  <si>
    <t>103</t>
  </si>
  <si>
    <t>460161R</t>
  </si>
  <si>
    <t>Hloubení a zásyp kabelových rýh ručně</t>
  </si>
  <si>
    <t>229551791</t>
  </si>
  <si>
    <t xml:space="preserve">Hloubení a následný zásyp zapažených i nezapažených kabelových rýh ručně včetně urovnání dna s přemístěním výkopku do vzdálenosti 3 m od okraje jámy nebo s naložením na dopravní prostředek </t>
  </si>
  <si>
    <t>104</t>
  </si>
  <si>
    <t>460671114</t>
  </si>
  <si>
    <t>Výstražná fólie pro krytí kabelů šířky 40 cm</t>
  </si>
  <si>
    <t>-698166649</t>
  </si>
  <si>
    <t>Výstražná fólie z PVC pro krytí kabelů včetně vyrovnání povrchu rýhy, rozvinutí a uložení fólie šířky do 40 cm</t>
  </si>
  <si>
    <t>https://podminky.urs.cz/item/CS_URS_2023_01/460671114</t>
  </si>
  <si>
    <t>105</t>
  </si>
  <si>
    <t>460R1</t>
  </si>
  <si>
    <t>Výměna kompozitního kabelového žlabu s novým upevněním ke konstrukci včetně nákladů na dodávku materiálu žlabu, víka a upevnění, ocelový kabelový žlab 180x170x2 mm</t>
  </si>
  <si>
    <t>-1781034003</t>
  </si>
  <si>
    <t>4_VRN - Vedlejší rozpočtové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</si>
  <si>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</si>
  <si>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</si>
  <si>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</si>
  <si>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</si>
  <si>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</si>
  <si>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</si>
  <si>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</si>
  <si>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012103000</t>
  </si>
  <si>
    <t>Geodetické práce před výstavbou</t>
  </si>
  <si>
    <t>kpl</t>
  </si>
  <si>
    <t>-1725696752</t>
  </si>
  <si>
    <t>https://podminky.urs.cz/item/CS_URS_2023_01/012103000</t>
  </si>
  <si>
    <t>012203000</t>
  </si>
  <si>
    <t>Geodetické práce při provádění stavby</t>
  </si>
  <si>
    <t>-320063450</t>
  </si>
  <si>
    <t>https://podminky.urs.cz/item/CS_URS_2023_01/012203000</t>
  </si>
  <si>
    <t>013254000</t>
  </si>
  <si>
    <t>Dokumentace skutečného provedení stavby</t>
  </si>
  <si>
    <t>-2136421650</t>
  </si>
  <si>
    <t>https://podminky.urs.cz/item/CS_URS_2023_01/013254000</t>
  </si>
  <si>
    <t>VRN2</t>
  </si>
  <si>
    <t>Příprava staveniště</t>
  </si>
  <si>
    <t>022002000</t>
  </si>
  <si>
    <t>Přeložení konstrukcí</t>
  </si>
  <si>
    <t>42153126</t>
  </si>
  <si>
    <t>Přeložení konstrukcí
DOČASNÉ VYVĚŠENÍ, ZAJIŠTĚNÍ A NÁSLEDNÉ PŘELOŽENÍ KABELŮ DO NOVÉHO KABELOVÉHO ŽLABU</t>
  </si>
  <si>
    <t>https://podminky.urs.cz/item/CS_URS_2023_01/022002000</t>
  </si>
  <si>
    <t>VRN3</t>
  </si>
  <si>
    <t>Zařízení staveniště</t>
  </si>
  <si>
    <t>030001000</t>
  </si>
  <si>
    <t>-1338160392</t>
  </si>
  <si>
    <t>https://podminky.urs.cz/item/CS_URS_2023_01/030001000</t>
  </si>
  <si>
    <t>034303000</t>
  </si>
  <si>
    <t>Dopravní značení na staveništi</t>
  </si>
  <si>
    <t>-2027236927</t>
  </si>
  <si>
    <t>https://podminky.urs.cz/item/CS_URS_2023_01/034303000</t>
  </si>
  <si>
    <t>034603000</t>
  </si>
  <si>
    <t>Alarm, strážní služba staveniště</t>
  </si>
  <si>
    <t>-625790725</t>
  </si>
  <si>
    <t>https://podminky.urs.cz/item/CS_URS_2023_01/034603000</t>
  </si>
  <si>
    <t>VRN4</t>
  </si>
  <si>
    <t>Inženýrská činnost</t>
  </si>
  <si>
    <t>043002000</t>
  </si>
  <si>
    <t>Zkoušky a ostatní měření</t>
  </si>
  <si>
    <t>-100340413</t>
  </si>
  <si>
    <t>Zkouška únosnosti zemní pláně. 3 zkoušky za každou opěrou, spolu 6 zkoušek.</t>
  </si>
  <si>
    <t>https://podminky.urs.cz/item/CS_URS_2023_01/043002000</t>
  </si>
  <si>
    <t>043002-R</t>
  </si>
  <si>
    <t>CS ÚRS 2021 02</t>
  </si>
  <si>
    <t>-964900190</t>
  </si>
  <si>
    <t>Zkouška montážního svaru. Zahrnuje měření při svařování, pomosné přípravy při svařování a další s tím související věci.</t>
  </si>
  <si>
    <t>https://podminky.urs.cz/item/CS_URS_2021_02/043002-R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</si>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</sst>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75151201" TargetMode="External"/><Relationship Id="rId18" Type="http://schemas.openxmlformats.org/officeDocument/2006/relationships/hyperlink" Target="https://podminky.urs.cz/item/CS_URS_2023_01/213141112" TargetMode="External"/><Relationship Id="rId26" Type="http://schemas.openxmlformats.org/officeDocument/2006/relationships/hyperlink" Target="https://podminky.urs.cz/item/CS_URS_2023_01/334323291" TargetMode="External"/><Relationship Id="rId39" Type="http://schemas.openxmlformats.org/officeDocument/2006/relationships/hyperlink" Target="https://podminky.urs.cz/item/CS_URS_2023_01/429172211" TargetMode="External"/><Relationship Id="rId21" Type="http://schemas.openxmlformats.org/officeDocument/2006/relationships/hyperlink" Target="https://podminky.urs.cz/item/CS_URS_2023_01/281604121" TargetMode="External"/><Relationship Id="rId34" Type="http://schemas.openxmlformats.org/officeDocument/2006/relationships/hyperlink" Target="https://podminky.urs.cz/item/CS_URS_2023_01/423321191" TargetMode="External"/><Relationship Id="rId42" Type="http://schemas.openxmlformats.org/officeDocument/2006/relationships/hyperlink" Target="https://podminky.urs.cz/item/CS_URS_2023_01/457311118" TargetMode="External"/><Relationship Id="rId47" Type="http://schemas.openxmlformats.org/officeDocument/2006/relationships/hyperlink" Target="https://podminky.urs.cz/item/CS_URS_2023_01/628613221" TargetMode="External"/><Relationship Id="rId50" Type="http://schemas.openxmlformats.org/officeDocument/2006/relationships/hyperlink" Target="https://podminky.urs.cz/item/CS_URS_2023_01/919726126" TargetMode="External"/><Relationship Id="rId55" Type="http://schemas.openxmlformats.org/officeDocument/2006/relationships/hyperlink" Target="https://podminky.urs.cz/item/CS_URS_2023_01/944611111" TargetMode="External"/><Relationship Id="rId63" Type="http://schemas.openxmlformats.org/officeDocument/2006/relationships/hyperlink" Target="https://podminky.urs.cz/item/CS_URS_2023_01/985233112" TargetMode="External"/><Relationship Id="rId68" Type="http://schemas.openxmlformats.org/officeDocument/2006/relationships/hyperlink" Target="https://podminky.urs.cz/item/CS_URS_2023_01/997013631" TargetMode="External"/><Relationship Id="rId76" Type="http://schemas.openxmlformats.org/officeDocument/2006/relationships/hyperlink" Target="https://podminky.urs.cz/item/CS_URS_2023_01/711141559" TargetMode="External"/><Relationship Id="rId7" Type="http://schemas.openxmlformats.org/officeDocument/2006/relationships/hyperlink" Target="https://podminky.urs.cz/item/CS_URS_2023_01/162751117" TargetMode="External"/><Relationship Id="rId71" Type="http://schemas.openxmlformats.org/officeDocument/2006/relationships/hyperlink" Target="https://podminky.urs.cz/item/CS_URS_2023_01/997211611" TargetMode="External"/><Relationship Id="rId2" Type="http://schemas.openxmlformats.org/officeDocument/2006/relationships/hyperlink" Target="https://podminky.urs.cz/item/CS_URS_2023_01/113105112" TargetMode="External"/><Relationship Id="rId16" Type="http://schemas.openxmlformats.org/officeDocument/2006/relationships/hyperlink" Target="https://podminky.urs.cz/item/CS_URS_2023_01/212792212" TargetMode="External"/><Relationship Id="rId29" Type="http://schemas.openxmlformats.org/officeDocument/2006/relationships/hyperlink" Target="https://podminky.urs.cz/item/CS_URS_2023_01/334352111" TargetMode="External"/><Relationship Id="rId11" Type="http://schemas.openxmlformats.org/officeDocument/2006/relationships/hyperlink" Target="https://podminky.urs.cz/item/CS_URS_2023_01/174151101" TargetMode="External"/><Relationship Id="rId24" Type="http://schemas.openxmlformats.org/officeDocument/2006/relationships/hyperlink" Target="https://podminky.urs.cz/item/CS_URS_2023_01/334323191" TargetMode="External"/><Relationship Id="rId32" Type="http://schemas.openxmlformats.org/officeDocument/2006/relationships/hyperlink" Target="https://podminky.urs.cz/item/CS_URS_2023_01/334361266" TargetMode="External"/><Relationship Id="rId37" Type="http://schemas.openxmlformats.org/officeDocument/2006/relationships/hyperlink" Target="https://podminky.urs.cz/item/CS_URS_2023_01/423361216" TargetMode="External"/><Relationship Id="rId40" Type="http://schemas.openxmlformats.org/officeDocument/2006/relationships/hyperlink" Target="https://podminky.urs.cz/item/CS_URS_2023_01/452471131" TargetMode="External"/><Relationship Id="rId45" Type="http://schemas.openxmlformats.org/officeDocument/2006/relationships/hyperlink" Target="https://podminky.urs.cz/item/CS_URS_2023_01/521283221" TargetMode="External"/><Relationship Id="rId53" Type="http://schemas.openxmlformats.org/officeDocument/2006/relationships/hyperlink" Target="https://podminky.urs.cz/item/CS_URS_2023_01/941111211" TargetMode="External"/><Relationship Id="rId58" Type="http://schemas.openxmlformats.org/officeDocument/2006/relationships/hyperlink" Target="https://podminky.urs.cz/item/CS_URS_2023_01/962051111" TargetMode="External"/><Relationship Id="rId66" Type="http://schemas.openxmlformats.org/officeDocument/2006/relationships/hyperlink" Target="https://podminky.urs.cz/item/CS_URS_2023_01/985331912" TargetMode="External"/><Relationship Id="rId74" Type="http://schemas.openxmlformats.org/officeDocument/2006/relationships/hyperlink" Target="https://podminky.urs.cz/item/CS_URS_2023_01/711111002" TargetMode="External"/><Relationship Id="rId79" Type="http://schemas.openxmlformats.org/officeDocument/2006/relationships/hyperlink" Target="https://podminky.urs.cz/item/CS_URS_2023_01/762591130" TargetMode="External"/><Relationship Id="rId5" Type="http://schemas.openxmlformats.org/officeDocument/2006/relationships/hyperlink" Target="https://podminky.urs.cz/item/CS_URS_2023_01/131151103" TargetMode="External"/><Relationship Id="rId61" Type="http://schemas.openxmlformats.org/officeDocument/2006/relationships/hyperlink" Target="https://podminky.urs.cz/item/CS_URS_2023_01/985142211" TargetMode="External"/><Relationship Id="rId82" Type="http://schemas.openxmlformats.org/officeDocument/2006/relationships/drawing" Target="../drawings/drawing4.xml"/><Relationship Id="rId10" Type="http://schemas.openxmlformats.org/officeDocument/2006/relationships/hyperlink" Target="https://podminky.urs.cz/item/CS_URS_2023_01/171251201" TargetMode="External"/><Relationship Id="rId19" Type="http://schemas.openxmlformats.org/officeDocument/2006/relationships/hyperlink" Target="https://podminky.urs.cz/item/CS_URS_2023_01/224111116" TargetMode="External"/><Relationship Id="rId31" Type="http://schemas.openxmlformats.org/officeDocument/2006/relationships/hyperlink" Target="https://podminky.urs.cz/item/CS_URS_2023_01/334361226" TargetMode="External"/><Relationship Id="rId44" Type="http://schemas.openxmlformats.org/officeDocument/2006/relationships/hyperlink" Target="https://podminky.urs.cz/item/CS_URS_2023_01/521283211" TargetMode="External"/><Relationship Id="rId52" Type="http://schemas.openxmlformats.org/officeDocument/2006/relationships/hyperlink" Target="https://podminky.urs.cz/item/CS_URS_2023_01/941111111" TargetMode="External"/><Relationship Id="rId60" Type="http://schemas.openxmlformats.org/officeDocument/2006/relationships/hyperlink" Target="https://podminky.urs.cz/item/CS_URS_2023_01/985121123" TargetMode="External"/><Relationship Id="rId65" Type="http://schemas.openxmlformats.org/officeDocument/2006/relationships/hyperlink" Target="https://podminky.urs.cz/item/CS_URS_2023_01/985331119" TargetMode="External"/><Relationship Id="rId73" Type="http://schemas.openxmlformats.org/officeDocument/2006/relationships/hyperlink" Target="https://podminky.urs.cz/item/CS_URS_2023_01/998212111" TargetMode="External"/><Relationship Id="rId78" Type="http://schemas.openxmlformats.org/officeDocument/2006/relationships/hyperlink" Target="https://podminky.urs.cz/item/CS_URS_2023_01/998711101" TargetMode="External"/><Relationship Id="rId81" Type="http://schemas.openxmlformats.org/officeDocument/2006/relationships/hyperlink" Target="https://podminky.urs.cz/item/CS_URS_2023_01/460671114" TargetMode="External"/><Relationship Id="rId4" Type="http://schemas.openxmlformats.org/officeDocument/2006/relationships/hyperlink" Target="https://podminky.urs.cz/item/CS_URS_2023_01/121151103" TargetMode="External"/><Relationship Id="rId9" Type="http://schemas.openxmlformats.org/officeDocument/2006/relationships/hyperlink" Target="https://podminky.urs.cz/item/CS_URS_2023_01/171201221" TargetMode="External"/><Relationship Id="rId14" Type="http://schemas.openxmlformats.org/officeDocument/2006/relationships/hyperlink" Target="https://podminky.urs.cz/item/CS_URS_2023_01/181351003" TargetMode="External"/><Relationship Id="rId22" Type="http://schemas.openxmlformats.org/officeDocument/2006/relationships/hyperlink" Target="https://podminky.urs.cz/item/CS_URS_2023_01/334121111" TargetMode="External"/><Relationship Id="rId27" Type="http://schemas.openxmlformats.org/officeDocument/2006/relationships/hyperlink" Target="https://podminky.urs.cz/item/CS_URS_2023_01/334351112" TargetMode="External"/><Relationship Id="rId30" Type="http://schemas.openxmlformats.org/officeDocument/2006/relationships/hyperlink" Target="https://podminky.urs.cz/item/CS_URS_2023_01/334352211" TargetMode="External"/><Relationship Id="rId35" Type="http://schemas.openxmlformats.org/officeDocument/2006/relationships/hyperlink" Target="https://podminky.urs.cz/item/CS_URS_2023_01/423351111" TargetMode="External"/><Relationship Id="rId43" Type="http://schemas.openxmlformats.org/officeDocument/2006/relationships/hyperlink" Target="https://podminky.urs.cz/item/CS_URS_2023_01/465513157" TargetMode="External"/><Relationship Id="rId48" Type="http://schemas.openxmlformats.org/officeDocument/2006/relationships/hyperlink" Target="https://podminky.urs.cz/item/CS_URS_2023_01/628613511" TargetMode="External"/><Relationship Id="rId56" Type="http://schemas.openxmlformats.org/officeDocument/2006/relationships/hyperlink" Target="https://podminky.urs.cz/item/CS_URS_2023_01/944611211" TargetMode="External"/><Relationship Id="rId64" Type="http://schemas.openxmlformats.org/officeDocument/2006/relationships/hyperlink" Target="https://podminky.urs.cz/item/CS_URS_2023_01/985331117" TargetMode="External"/><Relationship Id="rId69" Type="http://schemas.openxmlformats.org/officeDocument/2006/relationships/hyperlink" Target="https://podminky.urs.cz/item/CS_URS_2023_01/997211511" TargetMode="External"/><Relationship Id="rId77" Type="http://schemas.openxmlformats.org/officeDocument/2006/relationships/hyperlink" Target="https://podminky.urs.cz/item/CS_URS_2023_01/711142559" TargetMode="External"/><Relationship Id="rId8" Type="http://schemas.openxmlformats.org/officeDocument/2006/relationships/hyperlink" Target="https://podminky.urs.cz/item/CS_URS_2023_01/167151111" TargetMode="External"/><Relationship Id="rId51" Type="http://schemas.openxmlformats.org/officeDocument/2006/relationships/hyperlink" Target="https://podminky.urs.cz/item/CS_URS_2023_01/931994103" TargetMode="External"/><Relationship Id="rId72" Type="http://schemas.openxmlformats.org/officeDocument/2006/relationships/hyperlink" Target="https://podminky.urs.cz/item/CS_URS_2023_01/997211621" TargetMode="External"/><Relationship Id="rId80" Type="http://schemas.openxmlformats.org/officeDocument/2006/relationships/hyperlink" Target="https://podminky.urs.cz/item/CS_URS_2023_01/767591002" TargetMode="External"/><Relationship Id="rId3" Type="http://schemas.openxmlformats.org/officeDocument/2006/relationships/hyperlink" Target="https://podminky.urs.cz/item/CS_URS_2023_01/113107162" TargetMode="External"/><Relationship Id="rId12" Type="http://schemas.openxmlformats.org/officeDocument/2006/relationships/hyperlink" Target="https://podminky.urs.cz/item/CS_URS_2023_01/175151101" TargetMode="External"/><Relationship Id="rId17" Type="http://schemas.openxmlformats.org/officeDocument/2006/relationships/hyperlink" Target="https://podminky.urs.cz/item/CS_URS_2023_01/212972113" TargetMode="External"/><Relationship Id="rId25" Type="http://schemas.openxmlformats.org/officeDocument/2006/relationships/hyperlink" Target="https://podminky.urs.cz/item/CS_URS_2023_01/334323218" TargetMode="External"/><Relationship Id="rId33" Type="http://schemas.openxmlformats.org/officeDocument/2006/relationships/hyperlink" Target="https://podminky.urs.cz/item/CS_URS_2023_01/423321128" TargetMode="External"/><Relationship Id="rId38" Type="http://schemas.openxmlformats.org/officeDocument/2006/relationships/hyperlink" Target="https://podminky.urs.cz/item/CS_URS_2023_01/429172111" TargetMode="External"/><Relationship Id="rId46" Type="http://schemas.openxmlformats.org/officeDocument/2006/relationships/hyperlink" Target="https://podminky.urs.cz/item/CS_URS_2023_01/564861011" TargetMode="External"/><Relationship Id="rId59" Type="http://schemas.openxmlformats.org/officeDocument/2006/relationships/hyperlink" Target="https://podminky.urs.cz/item/CS_URS_2023_01/963071122" TargetMode="External"/><Relationship Id="rId67" Type="http://schemas.openxmlformats.org/officeDocument/2006/relationships/hyperlink" Target="https://podminky.urs.cz/item/CS_URS_2023_01/997013602" TargetMode="External"/><Relationship Id="rId20" Type="http://schemas.openxmlformats.org/officeDocument/2006/relationships/hyperlink" Target="https://podminky.urs.cz/item/CS_URS_2023_01/224112116" TargetMode="External"/><Relationship Id="rId41" Type="http://schemas.openxmlformats.org/officeDocument/2006/relationships/hyperlink" Target="https://podminky.urs.cz/item/CS_URS_2023_01/457311115" TargetMode="External"/><Relationship Id="rId54" Type="http://schemas.openxmlformats.org/officeDocument/2006/relationships/hyperlink" Target="https://podminky.urs.cz/item/CS_URS_2023_01/941111811" TargetMode="External"/><Relationship Id="rId62" Type="http://schemas.openxmlformats.org/officeDocument/2006/relationships/hyperlink" Target="https://podminky.urs.cz/item/CS_URS_2023_01/985232111" TargetMode="External"/><Relationship Id="rId70" Type="http://schemas.openxmlformats.org/officeDocument/2006/relationships/hyperlink" Target="https://podminky.urs.cz/item/CS_URS_2023_01/997211519" TargetMode="External"/><Relationship Id="rId75" Type="http://schemas.openxmlformats.org/officeDocument/2006/relationships/hyperlink" Target="https://podminky.urs.cz/item/CS_URS_2023_01/711112002" TargetMode="External"/><Relationship Id="rId1" Type="http://schemas.openxmlformats.org/officeDocument/2006/relationships/hyperlink" Target="https://podminky.urs.cz/item/CS_URS_2023_01/111251101" TargetMode="External"/><Relationship Id="rId6" Type="http://schemas.openxmlformats.org/officeDocument/2006/relationships/hyperlink" Target="https://podminky.urs.cz/item/CS_URS_2023_01/162251102" TargetMode="External"/><Relationship Id="rId15" Type="http://schemas.openxmlformats.org/officeDocument/2006/relationships/hyperlink" Target="https://podminky.urs.cz/item/CS_URS_2023_01/182211121" TargetMode="External"/><Relationship Id="rId23" Type="http://schemas.openxmlformats.org/officeDocument/2006/relationships/hyperlink" Target="https://podminky.urs.cz/item/CS_URS_2023_01/334323118" TargetMode="External"/><Relationship Id="rId28" Type="http://schemas.openxmlformats.org/officeDocument/2006/relationships/hyperlink" Target="https://podminky.urs.cz/item/CS_URS_2023_01/334351211" TargetMode="External"/><Relationship Id="rId36" Type="http://schemas.openxmlformats.org/officeDocument/2006/relationships/hyperlink" Target="https://podminky.urs.cz/item/CS_URS_2023_01/423351211" TargetMode="External"/><Relationship Id="rId49" Type="http://schemas.openxmlformats.org/officeDocument/2006/relationships/hyperlink" Target="https://podminky.urs.cz/item/CS_URS_2023_01/628613611" TargetMode="External"/><Relationship Id="rId57" Type="http://schemas.openxmlformats.org/officeDocument/2006/relationships/hyperlink" Target="https://podminky.urs.cz/item/CS_URS_2023_01/962021112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043002000" TargetMode="External"/><Relationship Id="rId3" Type="http://schemas.openxmlformats.org/officeDocument/2006/relationships/hyperlink" Target="https://podminky.urs.cz/item/CS_URS_2023_01/013254000" TargetMode="External"/><Relationship Id="rId7" Type="http://schemas.openxmlformats.org/officeDocument/2006/relationships/hyperlink" Target="https://podminky.urs.cz/item/CS_URS_2023_01/034603000" TargetMode="External"/><Relationship Id="rId2" Type="http://schemas.openxmlformats.org/officeDocument/2006/relationships/hyperlink" Target="https://podminky.urs.cz/item/CS_URS_2023_01/012203000" TargetMode="External"/><Relationship Id="rId1" Type="http://schemas.openxmlformats.org/officeDocument/2006/relationships/hyperlink" Target="https://podminky.urs.cz/item/CS_URS_2023_01/012103000" TargetMode="External"/><Relationship Id="rId6" Type="http://schemas.openxmlformats.org/officeDocument/2006/relationships/hyperlink" Target="https://podminky.urs.cz/item/CS_URS_2023_01/034303000" TargetMode="External"/><Relationship Id="rId5" Type="http://schemas.openxmlformats.org/officeDocument/2006/relationships/hyperlink" Target="https://podminky.urs.cz/item/CS_URS_2023_01/030001000" TargetMode="External"/><Relationship Id="rId10" Type="http://schemas.openxmlformats.org/officeDocument/2006/relationships/drawing" Target="../drawings/drawing5.xml"/><Relationship Id="rId4" Type="http://schemas.openxmlformats.org/officeDocument/2006/relationships/hyperlink" Target="https://podminky.urs.cz/item/CS_URS_2023_01/022002000" TargetMode="External"/><Relationship Id="rId9" Type="http://schemas.openxmlformats.org/officeDocument/2006/relationships/hyperlink" Target="https://podminky.urs.cz/item/CS_URS_2021_02/043002-R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4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35"/>
      <c r="AS2" s="335"/>
      <c r="AT2" s="335"/>
      <c r="AU2" s="335"/>
      <c r="AV2" s="335"/>
      <c r="AW2" s="335"/>
      <c r="AX2" s="335"/>
      <c r="AY2" s="335"/>
      <c r="AZ2" s="335"/>
      <c r="BA2" s="335"/>
      <c r="BB2" s="335"/>
      <c r="BC2" s="335"/>
      <c r="BD2" s="335"/>
      <c r="BE2" s="335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19" t="s">
        <v>14</v>
      </c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0"/>
      <c r="W5" s="320"/>
      <c r="X5" s="320"/>
      <c r="Y5" s="320"/>
      <c r="Z5" s="320"/>
      <c r="AA5" s="320"/>
      <c r="AB5" s="320"/>
      <c r="AC5" s="320"/>
      <c r="AD5" s="320"/>
      <c r="AE5" s="320"/>
      <c r="AF5" s="320"/>
      <c r="AG5" s="320"/>
      <c r="AH5" s="320"/>
      <c r="AI5" s="320"/>
      <c r="AJ5" s="320"/>
      <c r="AK5" s="320"/>
      <c r="AL5" s="320"/>
      <c r="AM5" s="320"/>
      <c r="AN5" s="320"/>
      <c r="AO5" s="320"/>
      <c r="AP5" s="20"/>
      <c r="AQ5" s="20"/>
      <c r="AR5" s="18"/>
      <c r="BE5" s="316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21" t="s">
        <v>17</v>
      </c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0"/>
      <c r="Z6" s="320"/>
      <c r="AA6" s="320"/>
      <c r="AB6" s="320"/>
      <c r="AC6" s="320"/>
      <c r="AD6" s="320"/>
      <c r="AE6" s="320"/>
      <c r="AF6" s="320"/>
      <c r="AG6" s="320"/>
      <c r="AH6" s="320"/>
      <c r="AI6" s="320"/>
      <c r="AJ6" s="320"/>
      <c r="AK6" s="320"/>
      <c r="AL6" s="320"/>
      <c r="AM6" s="320"/>
      <c r="AN6" s="320"/>
      <c r="AO6" s="320"/>
      <c r="AP6" s="20"/>
      <c r="AQ6" s="20"/>
      <c r="AR6" s="18"/>
      <c r="BE6" s="317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19</v>
      </c>
      <c r="AO7" s="20"/>
      <c r="AP7" s="20"/>
      <c r="AQ7" s="20"/>
      <c r="AR7" s="18"/>
      <c r="BE7" s="317"/>
      <c r="BS7" s="15" t="s">
        <v>6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 t="s">
        <v>24</v>
      </c>
      <c r="AO8" s="20"/>
      <c r="AP8" s="20"/>
      <c r="AQ8" s="20"/>
      <c r="AR8" s="18"/>
      <c r="BE8" s="317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317"/>
      <c r="BS9" s="15" t="s">
        <v>6</v>
      </c>
    </row>
    <row r="10" spans="1:74" s="1" customFormat="1" ht="12" customHeight="1">
      <c r="B10" s="19"/>
      <c r="C10" s="20"/>
      <c r="D10" s="27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317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29</v>
      </c>
      <c r="AL11" s="20"/>
      <c r="AM11" s="20"/>
      <c r="AN11" s="25" t="s">
        <v>19</v>
      </c>
      <c r="AO11" s="20"/>
      <c r="AP11" s="20"/>
      <c r="AQ11" s="20"/>
      <c r="AR11" s="18"/>
      <c r="BE11" s="317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317"/>
      <c r="BS12" s="15" t="s">
        <v>6</v>
      </c>
    </row>
    <row r="13" spans="1:74" s="1" customFormat="1" ht="12" customHeight="1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26</v>
      </c>
      <c r="AL13" s="20"/>
      <c r="AM13" s="20"/>
      <c r="AN13" s="29" t="s">
        <v>31</v>
      </c>
      <c r="AO13" s="20"/>
      <c r="AP13" s="20"/>
      <c r="AQ13" s="20"/>
      <c r="AR13" s="18"/>
      <c r="BE13" s="317"/>
      <c r="BS13" s="15" t="s">
        <v>6</v>
      </c>
    </row>
    <row r="14" spans="1:74">
      <c r="B14" s="19"/>
      <c r="C14" s="20"/>
      <c r="D14" s="20"/>
      <c r="E14" s="322" t="s">
        <v>31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27" t="s">
        <v>29</v>
      </c>
      <c r="AL14" s="20"/>
      <c r="AM14" s="20"/>
      <c r="AN14" s="29" t="s">
        <v>31</v>
      </c>
      <c r="AO14" s="20"/>
      <c r="AP14" s="20"/>
      <c r="AQ14" s="20"/>
      <c r="AR14" s="18"/>
      <c r="BE14" s="317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317"/>
      <c r="BS15" s="15" t="s">
        <v>4</v>
      </c>
    </row>
    <row r="16" spans="1:74" s="1" customFormat="1" ht="12" customHeight="1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317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317"/>
      <c r="BS17" s="15" t="s">
        <v>34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317"/>
      <c r="BS18" s="15" t="s">
        <v>6</v>
      </c>
    </row>
    <row r="19" spans="1:71" s="1" customFormat="1" ht="12" customHeight="1">
      <c r="B19" s="19"/>
      <c r="C19" s="20"/>
      <c r="D19" s="27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317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317"/>
      <c r="BS20" s="15" t="s">
        <v>34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317"/>
    </row>
    <row r="22" spans="1:71" s="1" customFormat="1" ht="12" customHeight="1">
      <c r="B22" s="19"/>
      <c r="C22" s="20"/>
      <c r="D22" s="27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317"/>
    </row>
    <row r="23" spans="1:71" s="1" customFormat="1" ht="59.25" customHeight="1">
      <c r="B23" s="19"/>
      <c r="C23" s="20"/>
      <c r="D23" s="20"/>
      <c r="E23" s="324" t="s">
        <v>38</v>
      </c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  <c r="AO23" s="20"/>
      <c r="AP23" s="20"/>
      <c r="AQ23" s="20"/>
      <c r="AR23" s="18"/>
      <c r="BE23" s="317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317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317"/>
    </row>
    <row r="26" spans="1:71" s="2" customFormat="1" ht="25.9" customHeight="1">
      <c r="A26" s="32"/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25">
        <f>ROUND(AG54,2)</f>
        <v>760498.4</v>
      </c>
      <c r="AL26" s="326"/>
      <c r="AM26" s="326"/>
      <c r="AN26" s="326"/>
      <c r="AO26" s="326"/>
      <c r="AP26" s="34"/>
      <c r="AQ26" s="34"/>
      <c r="AR26" s="37"/>
      <c r="BE26" s="317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17"/>
    </row>
    <row r="28" spans="1:71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27" t="s">
        <v>40</v>
      </c>
      <c r="M28" s="327"/>
      <c r="N28" s="327"/>
      <c r="O28" s="327"/>
      <c r="P28" s="327"/>
      <c r="Q28" s="34"/>
      <c r="R28" s="34"/>
      <c r="S28" s="34"/>
      <c r="T28" s="34"/>
      <c r="U28" s="34"/>
      <c r="V28" s="34"/>
      <c r="W28" s="327" t="s">
        <v>41</v>
      </c>
      <c r="X28" s="327"/>
      <c r="Y28" s="327"/>
      <c r="Z28" s="327"/>
      <c r="AA28" s="327"/>
      <c r="AB28" s="327"/>
      <c r="AC28" s="327"/>
      <c r="AD28" s="327"/>
      <c r="AE28" s="327"/>
      <c r="AF28" s="34"/>
      <c r="AG28" s="34"/>
      <c r="AH28" s="34"/>
      <c r="AI28" s="34"/>
      <c r="AJ28" s="34"/>
      <c r="AK28" s="327" t="s">
        <v>42</v>
      </c>
      <c r="AL28" s="327"/>
      <c r="AM28" s="327"/>
      <c r="AN28" s="327"/>
      <c r="AO28" s="327"/>
      <c r="AP28" s="34"/>
      <c r="AQ28" s="34"/>
      <c r="AR28" s="37"/>
      <c r="BE28" s="317"/>
    </row>
    <row r="29" spans="1:71" s="3" customFormat="1" ht="14.45" customHeight="1">
      <c r="B29" s="38"/>
      <c r="C29" s="39"/>
      <c r="D29" s="27" t="s">
        <v>43</v>
      </c>
      <c r="E29" s="39"/>
      <c r="F29" s="27" t="s">
        <v>44</v>
      </c>
      <c r="G29" s="39"/>
      <c r="H29" s="39"/>
      <c r="I29" s="39"/>
      <c r="J29" s="39"/>
      <c r="K29" s="39"/>
      <c r="L29" s="330">
        <v>0.21</v>
      </c>
      <c r="M29" s="329"/>
      <c r="N29" s="329"/>
      <c r="O29" s="329"/>
      <c r="P29" s="329"/>
      <c r="Q29" s="39"/>
      <c r="R29" s="39"/>
      <c r="S29" s="39"/>
      <c r="T29" s="39"/>
      <c r="U29" s="39"/>
      <c r="V29" s="39"/>
      <c r="W29" s="328">
        <f>ROUND(AZ54, 2)</f>
        <v>760498.4</v>
      </c>
      <c r="X29" s="329"/>
      <c r="Y29" s="329"/>
      <c r="Z29" s="329"/>
      <c r="AA29" s="329"/>
      <c r="AB29" s="329"/>
      <c r="AC29" s="329"/>
      <c r="AD29" s="329"/>
      <c r="AE29" s="329"/>
      <c r="AF29" s="39"/>
      <c r="AG29" s="39"/>
      <c r="AH29" s="39"/>
      <c r="AI29" s="39"/>
      <c r="AJ29" s="39"/>
      <c r="AK29" s="328">
        <f>ROUND(AV54, 2)</f>
        <v>159704.66</v>
      </c>
      <c r="AL29" s="329"/>
      <c r="AM29" s="329"/>
      <c r="AN29" s="329"/>
      <c r="AO29" s="329"/>
      <c r="AP29" s="39"/>
      <c r="AQ29" s="39"/>
      <c r="AR29" s="40"/>
      <c r="BE29" s="318"/>
    </row>
    <row r="30" spans="1:71" s="3" customFormat="1" ht="14.45" customHeight="1">
      <c r="B30" s="38"/>
      <c r="C30" s="39"/>
      <c r="D30" s="39"/>
      <c r="E30" s="39"/>
      <c r="F30" s="27" t="s">
        <v>45</v>
      </c>
      <c r="G30" s="39"/>
      <c r="H30" s="39"/>
      <c r="I30" s="39"/>
      <c r="J30" s="39"/>
      <c r="K30" s="39"/>
      <c r="L30" s="330">
        <v>0.15</v>
      </c>
      <c r="M30" s="329"/>
      <c r="N30" s="329"/>
      <c r="O30" s="329"/>
      <c r="P30" s="329"/>
      <c r="Q30" s="39"/>
      <c r="R30" s="39"/>
      <c r="S30" s="39"/>
      <c r="T30" s="39"/>
      <c r="U30" s="39"/>
      <c r="V30" s="39"/>
      <c r="W30" s="328">
        <f>ROUND(BA54, 2)</f>
        <v>0</v>
      </c>
      <c r="X30" s="329"/>
      <c r="Y30" s="329"/>
      <c r="Z30" s="329"/>
      <c r="AA30" s="329"/>
      <c r="AB30" s="329"/>
      <c r="AC30" s="329"/>
      <c r="AD30" s="329"/>
      <c r="AE30" s="329"/>
      <c r="AF30" s="39"/>
      <c r="AG30" s="39"/>
      <c r="AH30" s="39"/>
      <c r="AI30" s="39"/>
      <c r="AJ30" s="39"/>
      <c r="AK30" s="328">
        <f>ROUND(AW54, 2)</f>
        <v>0</v>
      </c>
      <c r="AL30" s="329"/>
      <c r="AM30" s="329"/>
      <c r="AN30" s="329"/>
      <c r="AO30" s="329"/>
      <c r="AP30" s="39"/>
      <c r="AQ30" s="39"/>
      <c r="AR30" s="40"/>
      <c r="BE30" s="318"/>
    </row>
    <row r="31" spans="1:71" s="3" customFormat="1" ht="14.45" hidden="1" customHeight="1">
      <c r="B31" s="38"/>
      <c r="C31" s="39"/>
      <c r="D31" s="39"/>
      <c r="E31" s="39"/>
      <c r="F31" s="27" t="s">
        <v>46</v>
      </c>
      <c r="G31" s="39"/>
      <c r="H31" s="39"/>
      <c r="I31" s="39"/>
      <c r="J31" s="39"/>
      <c r="K31" s="39"/>
      <c r="L31" s="330">
        <v>0.21</v>
      </c>
      <c r="M31" s="329"/>
      <c r="N31" s="329"/>
      <c r="O31" s="329"/>
      <c r="P31" s="329"/>
      <c r="Q31" s="39"/>
      <c r="R31" s="39"/>
      <c r="S31" s="39"/>
      <c r="T31" s="39"/>
      <c r="U31" s="39"/>
      <c r="V31" s="39"/>
      <c r="W31" s="328">
        <f>ROUND(BB54, 2)</f>
        <v>0</v>
      </c>
      <c r="X31" s="329"/>
      <c r="Y31" s="329"/>
      <c r="Z31" s="329"/>
      <c r="AA31" s="329"/>
      <c r="AB31" s="329"/>
      <c r="AC31" s="329"/>
      <c r="AD31" s="329"/>
      <c r="AE31" s="329"/>
      <c r="AF31" s="39"/>
      <c r="AG31" s="39"/>
      <c r="AH31" s="39"/>
      <c r="AI31" s="39"/>
      <c r="AJ31" s="39"/>
      <c r="AK31" s="328">
        <v>0</v>
      </c>
      <c r="AL31" s="329"/>
      <c r="AM31" s="329"/>
      <c r="AN31" s="329"/>
      <c r="AO31" s="329"/>
      <c r="AP31" s="39"/>
      <c r="AQ31" s="39"/>
      <c r="AR31" s="40"/>
      <c r="BE31" s="318"/>
    </row>
    <row r="32" spans="1:71" s="3" customFormat="1" ht="14.45" hidden="1" customHeight="1">
      <c r="B32" s="38"/>
      <c r="C32" s="39"/>
      <c r="D32" s="39"/>
      <c r="E32" s="39"/>
      <c r="F32" s="27" t="s">
        <v>47</v>
      </c>
      <c r="G32" s="39"/>
      <c r="H32" s="39"/>
      <c r="I32" s="39"/>
      <c r="J32" s="39"/>
      <c r="K32" s="39"/>
      <c r="L32" s="330">
        <v>0.15</v>
      </c>
      <c r="M32" s="329"/>
      <c r="N32" s="329"/>
      <c r="O32" s="329"/>
      <c r="P32" s="329"/>
      <c r="Q32" s="39"/>
      <c r="R32" s="39"/>
      <c r="S32" s="39"/>
      <c r="T32" s="39"/>
      <c r="U32" s="39"/>
      <c r="V32" s="39"/>
      <c r="W32" s="328">
        <f>ROUND(BC54, 2)</f>
        <v>0</v>
      </c>
      <c r="X32" s="329"/>
      <c r="Y32" s="329"/>
      <c r="Z32" s="329"/>
      <c r="AA32" s="329"/>
      <c r="AB32" s="329"/>
      <c r="AC32" s="329"/>
      <c r="AD32" s="329"/>
      <c r="AE32" s="329"/>
      <c r="AF32" s="39"/>
      <c r="AG32" s="39"/>
      <c r="AH32" s="39"/>
      <c r="AI32" s="39"/>
      <c r="AJ32" s="39"/>
      <c r="AK32" s="328">
        <v>0</v>
      </c>
      <c r="AL32" s="329"/>
      <c r="AM32" s="329"/>
      <c r="AN32" s="329"/>
      <c r="AO32" s="329"/>
      <c r="AP32" s="39"/>
      <c r="AQ32" s="39"/>
      <c r="AR32" s="40"/>
      <c r="BE32" s="318"/>
    </row>
    <row r="33" spans="1:57" s="3" customFormat="1" ht="14.45" hidden="1" customHeight="1">
      <c r="B33" s="38"/>
      <c r="C33" s="39"/>
      <c r="D33" s="39"/>
      <c r="E33" s="39"/>
      <c r="F33" s="27" t="s">
        <v>48</v>
      </c>
      <c r="G33" s="39"/>
      <c r="H33" s="39"/>
      <c r="I33" s="39"/>
      <c r="J33" s="39"/>
      <c r="K33" s="39"/>
      <c r="L33" s="330">
        <v>0</v>
      </c>
      <c r="M33" s="329"/>
      <c r="N33" s="329"/>
      <c r="O33" s="329"/>
      <c r="P33" s="329"/>
      <c r="Q33" s="39"/>
      <c r="R33" s="39"/>
      <c r="S33" s="39"/>
      <c r="T33" s="39"/>
      <c r="U33" s="39"/>
      <c r="V33" s="39"/>
      <c r="W33" s="328">
        <f>ROUND(BD54, 2)</f>
        <v>0</v>
      </c>
      <c r="X33" s="329"/>
      <c r="Y33" s="329"/>
      <c r="Z33" s="329"/>
      <c r="AA33" s="329"/>
      <c r="AB33" s="329"/>
      <c r="AC33" s="329"/>
      <c r="AD33" s="329"/>
      <c r="AE33" s="329"/>
      <c r="AF33" s="39"/>
      <c r="AG33" s="39"/>
      <c r="AH33" s="39"/>
      <c r="AI33" s="39"/>
      <c r="AJ33" s="39"/>
      <c r="AK33" s="328">
        <v>0</v>
      </c>
      <c r="AL33" s="329"/>
      <c r="AM33" s="329"/>
      <c r="AN33" s="329"/>
      <c r="AO33" s="329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49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50</v>
      </c>
      <c r="U35" s="43"/>
      <c r="V35" s="43"/>
      <c r="W35" s="43"/>
      <c r="X35" s="334" t="s">
        <v>51</v>
      </c>
      <c r="Y35" s="332"/>
      <c r="Z35" s="332"/>
      <c r="AA35" s="332"/>
      <c r="AB35" s="332"/>
      <c r="AC35" s="43"/>
      <c r="AD35" s="43"/>
      <c r="AE35" s="43"/>
      <c r="AF35" s="43"/>
      <c r="AG35" s="43"/>
      <c r="AH35" s="43"/>
      <c r="AI35" s="43"/>
      <c r="AJ35" s="43"/>
      <c r="AK35" s="331">
        <f>SUM(AK26:AK33)</f>
        <v>920203.06</v>
      </c>
      <c r="AL35" s="332"/>
      <c r="AM35" s="332"/>
      <c r="AN35" s="332"/>
      <c r="AO35" s="333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52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2391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92" t="str">
        <f>K6</f>
        <v>Oprava most v km 8,590</v>
      </c>
      <c r="M45" s="293"/>
      <c r="N45" s="293"/>
      <c r="O45" s="293"/>
      <c r="P45" s="293"/>
      <c r="Q45" s="293"/>
      <c r="R45" s="293"/>
      <c r="S45" s="293"/>
      <c r="T45" s="293"/>
      <c r="U45" s="293"/>
      <c r="V45" s="293"/>
      <c r="W45" s="293"/>
      <c r="X45" s="293"/>
      <c r="Y45" s="293"/>
      <c r="Z45" s="293"/>
      <c r="AA45" s="293"/>
      <c r="AB45" s="293"/>
      <c r="AC45" s="293"/>
      <c r="AD45" s="293"/>
      <c r="AE45" s="293"/>
      <c r="AF45" s="293"/>
      <c r="AG45" s="293"/>
      <c r="AH45" s="293"/>
      <c r="AI45" s="293"/>
      <c r="AJ45" s="293"/>
      <c r="AK45" s="293"/>
      <c r="AL45" s="293"/>
      <c r="AM45" s="293"/>
      <c r="AN45" s="293"/>
      <c r="AO45" s="293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21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>Strážnice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23</v>
      </c>
      <c r="AJ47" s="34"/>
      <c r="AK47" s="34"/>
      <c r="AL47" s="34"/>
      <c r="AM47" s="294" t="str">
        <f>IF(AN8= "","",AN8)</f>
        <v>20. 3. 2023</v>
      </c>
      <c r="AN47" s="294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2" customHeight="1">
      <c r="A49" s="32"/>
      <c r="B49" s="33"/>
      <c r="C49" s="27" t="s">
        <v>25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 xml:space="preserve">Správa Železnic, s. o.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32</v>
      </c>
      <c r="AJ49" s="34"/>
      <c r="AK49" s="34"/>
      <c r="AL49" s="34"/>
      <c r="AM49" s="295" t="str">
        <f>IF(E17="","",E17)</f>
        <v>Ing. Libor Kožik</v>
      </c>
      <c r="AN49" s="296"/>
      <c r="AO49" s="296"/>
      <c r="AP49" s="296"/>
      <c r="AQ49" s="34"/>
      <c r="AR49" s="37"/>
      <c r="AS49" s="297" t="s">
        <v>53</v>
      </c>
      <c r="AT49" s="298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30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35</v>
      </c>
      <c r="AJ50" s="34"/>
      <c r="AK50" s="34"/>
      <c r="AL50" s="34"/>
      <c r="AM50" s="295" t="str">
        <f>IF(E20="","",E20)</f>
        <v>Ing. Václav Pavlas-Jirásek</v>
      </c>
      <c r="AN50" s="296"/>
      <c r="AO50" s="296"/>
      <c r="AP50" s="296"/>
      <c r="AQ50" s="34"/>
      <c r="AR50" s="37"/>
      <c r="AS50" s="299"/>
      <c r="AT50" s="300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01"/>
      <c r="AT51" s="302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303" t="s">
        <v>54</v>
      </c>
      <c r="D52" s="304"/>
      <c r="E52" s="304"/>
      <c r="F52" s="304"/>
      <c r="G52" s="304"/>
      <c r="H52" s="64"/>
      <c r="I52" s="306" t="s">
        <v>55</v>
      </c>
      <c r="J52" s="304"/>
      <c r="K52" s="304"/>
      <c r="L52" s="304"/>
      <c r="M52" s="304"/>
      <c r="N52" s="304"/>
      <c r="O52" s="304"/>
      <c r="P52" s="304"/>
      <c r="Q52" s="304"/>
      <c r="R52" s="304"/>
      <c r="S52" s="304"/>
      <c r="T52" s="304"/>
      <c r="U52" s="304"/>
      <c r="V52" s="304"/>
      <c r="W52" s="304"/>
      <c r="X52" s="304"/>
      <c r="Y52" s="304"/>
      <c r="Z52" s="304"/>
      <c r="AA52" s="304"/>
      <c r="AB52" s="304"/>
      <c r="AC52" s="304"/>
      <c r="AD52" s="304"/>
      <c r="AE52" s="304"/>
      <c r="AF52" s="304"/>
      <c r="AG52" s="305" t="s">
        <v>56</v>
      </c>
      <c r="AH52" s="304"/>
      <c r="AI52" s="304"/>
      <c r="AJ52" s="304"/>
      <c r="AK52" s="304"/>
      <c r="AL52" s="304"/>
      <c r="AM52" s="304"/>
      <c r="AN52" s="306" t="s">
        <v>57</v>
      </c>
      <c r="AO52" s="304"/>
      <c r="AP52" s="304"/>
      <c r="AQ52" s="65" t="s">
        <v>58</v>
      </c>
      <c r="AR52" s="37"/>
      <c r="AS52" s="66" t="s">
        <v>59</v>
      </c>
      <c r="AT52" s="67" t="s">
        <v>60</v>
      </c>
      <c r="AU52" s="67" t="s">
        <v>61</v>
      </c>
      <c r="AV52" s="67" t="s">
        <v>62</v>
      </c>
      <c r="AW52" s="67" t="s">
        <v>63</v>
      </c>
      <c r="AX52" s="67" t="s">
        <v>64</v>
      </c>
      <c r="AY52" s="67" t="s">
        <v>65</v>
      </c>
      <c r="AZ52" s="67" t="s">
        <v>66</v>
      </c>
      <c r="BA52" s="67" t="s">
        <v>67</v>
      </c>
      <c r="BB52" s="67" t="s">
        <v>68</v>
      </c>
      <c r="BC52" s="67" t="s">
        <v>69</v>
      </c>
      <c r="BD52" s="68" t="s">
        <v>70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71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14">
        <f>ROUND(AG55+AG57+AG59+AG61,2)</f>
        <v>760498.4</v>
      </c>
      <c r="AH54" s="314"/>
      <c r="AI54" s="314"/>
      <c r="AJ54" s="314"/>
      <c r="AK54" s="314"/>
      <c r="AL54" s="314"/>
      <c r="AM54" s="314"/>
      <c r="AN54" s="315">
        <f t="shared" ref="AN54:AN62" si="0">SUM(AG54,AT54)</f>
        <v>920203.06</v>
      </c>
      <c r="AO54" s="315"/>
      <c r="AP54" s="315"/>
      <c r="AQ54" s="76" t="s">
        <v>19</v>
      </c>
      <c r="AR54" s="77"/>
      <c r="AS54" s="78">
        <f>ROUND(AS55+AS57+AS59+AS61,2)</f>
        <v>0</v>
      </c>
      <c r="AT54" s="79">
        <f t="shared" ref="AT54:AT62" si="1">ROUND(SUM(AV54:AW54),2)</f>
        <v>159704.66</v>
      </c>
      <c r="AU54" s="80">
        <f>ROUND(AU55+AU57+AU59+AU61,5)</f>
        <v>0</v>
      </c>
      <c r="AV54" s="79">
        <f>ROUND(AZ54*L29,2)</f>
        <v>159704.66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ROUND(AZ55+AZ57+AZ59+AZ61,2)</f>
        <v>760498.4</v>
      </c>
      <c r="BA54" s="79">
        <f>ROUND(BA55+BA57+BA59+BA61,2)</f>
        <v>0</v>
      </c>
      <c r="BB54" s="79">
        <f>ROUND(BB55+BB57+BB59+BB61,2)</f>
        <v>0</v>
      </c>
      <c r="BC54" s="79">
        <f>ROUND(BC55+BC57+BC59+BC61,2)</f>
        <v>0</v>
      </c>
      <c r="BD54" s="81">
        <f>ROUND(BD55+BD57+BD59+BD61,2)</f>
        <v>0</v>
      </c>
      <c r="BS54" s="82" t="s">
        <v>72</v>
      </c>
      <c r="BT54" s="82" t="s">
        <v>73</v>
      </c>
      <c r="BU54" s="83" t="s">
        <v>74</v>
      </c>
      <c r="BV54" s="82" t="s">
        <v>75</v>
      </c>
      <c r="BW54" s="82" t="s">
        <v>5</v>
      </c>
      <c r="BX54" s="82" t="s">
        <v>76</v>
      </c>
      <c r="CL54" s="82" t="s">
        <v>19</v>
      </c>
    </row>
    <row r="55" spans="1:91" s="7" customFormat="1" ht="37.5" customHeight="1">
      <c r="B55" s="84"/>
      <c r="C55" s="85"/>
      <c r="D55" s="309" t="s">
        <v>77</v>
      </c>
      <c r="E55" s="309"/>
      <c r="F55" s="309"/>
      <c r="G55" s="309"/>
      <c r="H55" s="309"/>
      <c r="I55" s="86"/>
      <c r="J55" s="309" t="s">
        <v>78</v>
      </c>
      <c r="K55" s="309"/>
      <c r="L55" s="309"/>
      <c r="M55" s="309"/>
      <c r="N55" s="309"/>
      <c r="O55" s="309"/>
      <c r="P55" s="309"/>
      <c r="Q55" s="309"/>
      <c r="R55" s="309"/>
      <c r="S55" s="309"/>
      <c r="T55" s="309"/>
      <c r="U55" s="309"/>
      <c r="V55" s="309"/>
      <c r="W55" s="309"/>
      <c r="X55" s="309"/>
      <c r="Y55" s="309"/>
      <c r="Z55" s="309"/>
      <c r="AA55" s="309"/>
      <c r="AB55" s="309"/>
      <c r="AC55" s="309"/>
      <c r="AD55" s="309"/>
      <c r="AE55" s="309"/>
      <c r="AF55" s="309"/>
      <c r="AG55" s="310">
        <f>ROUND(AG56,2)</f>
        <v>0</v>
      </c>
      <c r="AH55" s="308"/>
      <c r="AI55" s="308"/>
      <c r="AJ55" s="308"/>
      <c r="AK55" s="308"/>
      <c r="AL55" s="308"/>
      <c r="AM55" s="308"/>
      <c r="AN55" s="307">
        <f t="shared" si="0"/>
        <v>0</v>
      </c>
      <c r="AO55" s="308"/>
      <c r="AP55" s="308"/>
      <c r="AQ55" s="87" t="s">
        <v>79</v>
      </c>
      <c r="AR55" s="88"/>
      <c r="AS55" s="89">
        <f>ROUND(AS56,2)</f>
        <v>0</v>
      </c>
      <c r="AT55" s="90">
        <f t="shared" si="1"/>
        <v>0</v>
      </c>
      <c r="AU55" s="91">
        <f>ROUND(AU56,5)</f>
        <v>0</v>
      </c>
      <c r="AV55" s="90">
        <f>ROUND(AZ55*L29,2)</f>
        <v>0</v>
      </c>
      <c r="AW55" s="90">
        <f>ROUND(BA55*L30,2)</f>
        <v>0</v>
      </c>
      <c r="AX55" s="90">
        <f>ROUND(BB55*L29,2)</f>
        <v>0</v>
      </c>
      <c r="AY55" s="90">
        <f>ROUND(BC55*L30,2)</f>
        <v>0</v>
      </c>
      <c r="AZ55" s="90">
        <f>ROUND(AZ56,2)</f>
        <v>0</v>
      </c>
      <c r="BA55" s="90">
        <f>ROUND(BA56,2)</f>
        <v>0</v>
      </c>
      <c r="BB55" s="90">
        <f>ROUND(BB56,2)</f>
        <v>0</v>
      </c>
      <c r="BC55" s="90">
        <f>ROUND(BC56,2)</f>
        <v>0</v>
      </c>
      <c r="BD55" s="92">
        <f>ROUND(BD56,2)</f>
        <v>0</v>
      </c>
      <c r="BS55" s="93" t="s">
        <v>72</v>
      </c>
      <c r="BT55" s="93" t="s">
        <v>80</v>
      </c>
      <c r="BU55" s="93" t="s">
        <v>74</v>
      </c>
      <c r="BV55" s="93" t="s">
        <v>75</v>
      </c>
      <c r="BW55" s="93" t="s">
        <v>81</v>
      </c>
      <c r="BX55" s="93" t="s">
        <v>5</v>
      </c>
      <c r="CL55" s="93" t="s">
        <v>19</v>
      </c>
      <c r="CM55" s="93" t="s">
        <v>82</v>
      </c>
    </row>
    <row r="56" spans="1:91" s="4" customFormat="1" ht="23.25" customHeight="1">
      <c r="A56" s="94" t="s">
        <v>83</v>
      </c>
      <c r="B56" s="49"/>
      <c r="C56" s="95"/>
      <c r="D56" s="95"/>
      <c r="E56" s="311" t="s">
        <v>14</v>
      </c>
      <c r="F56" s="311"/>
      <c r="G56" s="311"/>
      <c r="H56" s="311"/>
      <c r="I56" s="311"/>
      <c r="J56" s="95"/>
      <c r="K56" s="311" t="s">
        <v>84</v>
      </c>
      <c r="L56" s="311"/>
      <c r="M56" s="311"/>
      <c r="N56" s="311"/>
      <c r="O56" s="311"/>
      <c r="P56" s="311"/>
      <c r="Q56" s="311"/>
      <c r="R56" s="311"/>
      <c r="S56" s="311"/>
      <c r="T56" s="311"/>
      <c r="U56" s="311"/>
      <c r="V56" s="311"/>
      <c r="W56" s="311"/>
      <c r="X56" s="311"/>
      <c r="Y56" s="311"/>
      <c r="Z56" s="311"/>
      <c r="AA56" s="311"/>
      <c r="AB56" s="311"/>
      <c r="AC56" s="311"/>
      <c r="AD56" s="311"/>
      <c r="AE56" s="311"/>
      <c r="AF56" s="311"/>
      <c r="AG56" s="312">
        <f>'2391 - SO 2391-10-10 - Mo...'!J32</f>
        <v>0</v>
      </c>
      <c r="AH56" s="313"/>
      <c r="AI56" s="313"/>
      <c r="AJ56" s="313"/>
      <c r="AK56" s="313"/>
      <c r="AL56" s="313"/>
      <c r="AM56" s="313"/>
      <c r="AN56" s="312">
        <f t="shared" si="0"/>
        <v>0</v>
      </c>
      <c r="AO56" s="313"/>
      <c r="AP56" s="313"/>
      <c r="AQ56" s="96" t="s">
        <v>85</v>
      </c>
      <c r="AR56" s="51"/>
      <c r="AS56" s="97">
        <v>0</v>
      </c>
      <c r="AT56" s="98">
        <f t="shared" si="1"/>
        <v>0</v>
      </c>
      <c r="AU56" s="99">
        <f>'2391 - SO 2391-10-10 - Mo...'!P87</f>
        <v>0</v>
      </c>
      <c r="AV56" s="98">
        <f>'2391 - SO 2391-10-10 - Mo...'!J35</f>
        <v>0</v>
      </c>
      <c r="AW56" s="98">
        <f>'2391 - SO 2391-10-10 - Mo...'!J36</f>
        <v>0</v>
      </c>
      <c r="AX56" s="98">
        <f>'2391 - SO 2391-10-10 - Mo...'!J37</f>
        <v>0</v>
      </c>
      <c r="AY56" s="98">
        <f>'2391 - SO 2391-10-10 - Mo...'!J38</f>
        <v>0</v>
      </c>
      <c r="AZ56" s="98">
        <f>'2391 - SO 2391-10-10 - Mo...'!F35</f>
        <v>0</v>
      </c>
      <c r="BA56" s="98">
        <f>'2391 - SO 2391-10-10 - Mo...'!F36</f>
        <v>0</v>
      </c>
      <c r="BB56" s="98">
        <f>'2391 - SO 2391-10-10 - Mo...'!F37</f>
        <v>0</v>
      </c>
      <c r="BC56" s="98">
        <f>'2391 - SO 2391-10-10 - Mo...'!F38</f>
        <v>0</v>
      </c>
      <c r="BD56" s="100">
        <f>'2391 - SO 2391-10-10 - Mo...'!F39</f>
        <v>0</v>
      </c>
      <c r="BT56" s="101" t="s">
        <v>82</v>
      </c>
      <c r="BV56" s="101" t="s">
        <v>75</v>
      </c>
      <c r="BW56" s="101" t="s">
        <v>86</v>
      </c>
      <c r="BX56" s="101" t="s">
        <v>81</v>
      </c>
      <c r="CL56" s="101" t="s">
        <v>19</v>
      </c>
    </row>
    <row r="57" spans="1:91" s="7" customFormat="1" ht="16.5" customHeight="1">
      <c r="B57" s="84"/>
      <c r="C57" s="85"/>
      <c r="D57" s="309" t="s">
        <v>87</v>
      </c>
      <c r="E57" s="309"/>
      <c r="F57" s="309"/>
      <c r="G57" s="309"/>
      <c r="H57" s="309"/>
      <c r="I57" s="86"/>
      <c r="J57" s="309" t="s">
        <v>88</v>
      </c>
      <c r="K57" s="309"/>
      <c r="L57" s="309"/>
      <c r="M57" s="309"/>
      <c r="N57" s="309"/>
      <c r="O57" s="309"/>
      <c r="P57" s="309"/>
      <c r="Q57" s="309"/>
      <c r="R57" s="309"/>
      <c r="S57" s="309"/>
      <c r="T57" s="309"/>
      <c r="U57" s="309"/>
      <c r="V57" s="309"/>
      <c r="W57" s="309"/>
      <c r="X57" s="309"/>
      <c r="Y57" s="309"/>
      <c r="Z57" s="309"/>
      <c r="AA57" s="309"/>
      <c r="AB57" s="309"/>
      <c r="AC57" s="309"/>
      <c r="AD57" s="309"/>
      <c r="AE57" s="309"/>
      <c r="AF57" s="309"/>
      <c r="AG57" s="310">
        <f>ROUND(AG58,2)</f>
        <v>0</v>
      </c>
      <c r="AH57" s="308"/>
      <c r="AI57" s="308"/>
      <c r="AJ57" s="308"/>
      <c r="AK57" s="308"/>
      <c r="AL57" s="308"/>
      <c r="AM57" s="308"/>
      <c r="AN57" s="307">
        <f t="shared" si="0"/>
        <v>0</v>
      </c>
      <c r="AO57" s="308"/>
      <c r="AP57" s="308"/>
      <c r="AQ57" s="87" t="s">
        <v>89</v>
      </c>
      <c r="AR57" s="88"/>
      <c r="AS57" s="89">
        <f>ROUND(AS58,2)</f>
        <v>0</v>
      </c>
      <c r="AT57" s="90">
        <f t="shared" si="1"/>
        <v>0</v>
      </c>
      <c r="AU57" s="91">
        <f>ROUND(AU58,5)</f>
        <v>0</v>
      </c>
      <c r="AV57" s="90">
        <f>ROUND(AZ57*L29,2)</f>
        <v>0</v>
      </c>
      <c r="AW57" s="90">
        <f>ROUND(BA57*L30,2)</f>
        <v>0</v>
      </c>
      <c r="AX57" s="90">
        <f>ROUND(BB57*L29,2)</f>
        <v>0</v>
      </c>
      <c r="AY57" s="90">
        <f>ROUND(BC57*L30,2)</f>
        <v>0</v>
      </c>
      <c r="AZ57" s="90">
        <f>ROUND(AZ58,2)</f>
        <v>0</v>
      </c>
      <c r="BA57" s="90">
        <f>ROUND(BA58,2)</f>
        <v>0</v>
      </c>
      <c r="BB57" s="90">
        <f>ROUND(BB58,2)</f>
        <v>0</v>
      </c>
      <c r="BC57" s="90">
        <f>ROUND(BC58,2)</f>
        <v>0</v>
      </c>
      <c r="BD57" s="92">
        <f>ROUND(BD58,2)</f>
        <v>0</v>
      </c>
      <c r="BS57" s="93" t="s">
        <v>72</v>
      </c>
      <c r="BT57" s="93" t="s">
        <v>80</v>
      </c>
      <c r="BU57" s="93" t="s">
        <v>74</v>
      </c>
      <c r="BV57" s="93" t="s">
        <v>75</v>
      </c>
      <c r="BW57" s="93" t="s">
        <v>90</v>
      </c>
      <c r="BX57" s="93" t="s">
        <v>5</v>
      </c>
      <c r="CL57" s="93" t="s">
        <v>19</v>
      </c>
      <c r="CM57" s="93" t="s">
        <v>82</v>
      </c>
    </row>
    <row r="58" spans="1:91" s="4" customFormat="1" ht="16.5" customHeight="1">
      <c r="A58" s="94" t="s">
        <v>83</v>
      </c>
      <c r="B58" s="49"/>
      <c r="C58" s="95"/>
      <c r="D58" s="95"/>
      <c r="E58" s="311" t="s">
        <v>89</v>
      </c>
      <c r="F58" s="311"/>
      <c r="G58" s="311"/>
      <c r="H58" s="311"/>
      <c r="I58" s="311"/>
      <c r="J58" s="95"/>
      <c r="K58" s="311" t="s">
        <v>88</v>
      </c>
      <c r="L58" s="311"/>
      <c r="M58" s="311"/>
      <c r="N58" s="311"/>
      <c r="O58" s="311"/>
      <c r="P58" s="311"/>
      <c r="Q58" s="311"/>
      <c r="R58" s="311"/>
      <c r="S58" s="311"/>
      <c r="T58" s="311"/>
      <c r="U58" s="311"/>
      <c r="V58" s="311"/>
      <c r="W58" s="311"/>
      <c r="X58" s="311"/>
      <c r="Y58" s="311"/>
      <c r="Z58" s="311"/>
      <c r="AA58" s="311"/>
      <c r="AB58" s="311"/>
      <c r="AC58" s="311"/>
      <c r="AD58" s="311"/>
      <c r="AE58" s="311"/>
      <c r="AF58" s="311"/>
      <c r="AG58" s="312">
        <f>'VON - Vedlejší a ostatní ...'!J32</f>
        <v>0</v>
      </c>
      <c r="AH58" s="313"/>
      <c r="AI58" s="313"/>
      <c r="AJ58" s="313"/>
      <c r="AK58" s="313"/>
      <c r="AL58" s="313"/>
      <c r="AM58" s="313"/>
      <c r="AN58" s="312">
        <f t="shared" si="0"/>
        <v>0</v>
      </c>
      <c r="AO58" s="313"/>
      <c r="AP58" s="313"/>
      <c r="AQ58" s="96" t="s">
        <v>85</v>
      </c>
      <c r="AR58" s="51"/>
      <c r="AS58" s="97">
        <v>0</v>
      </c>
      <c r="AT58" s="98">
        <f t="shared" si="1"/>
        <v>0</v>
      </c>
      <c r="AU58" s="99">
        <f>'VON - Vedlejší a ostatní ...'!P86</f>
        <v>0</v>
      </c>
      <c r="AV58" s="98">
        <f>'VON - Vedlejší a ostatní ...'!J35</f>
        <v>0</v>
      </c>
      <c r="AW58" s="98">
        <f>'VON - Vedlejší a ostatní ...'!J36</f>
        <v>0</v>
      </c>
      <c r="AX58" s="98">
        <f>'VON - Vedlejší a ostatní ...'!J37</f>
        <v>0</v>
      </c>
      <c r="AY58" s="98">
        <f>'VON - Vedlejší a ostatní ...'!J38</f>
        <v>0</v>
      </c>
      <c r="AZ58" s="98">
        <f>'VON - Vedlejší a ostatní ...'!F35</f>
        <v>0</v>
      </c>
      <c r="BA58" s="98">
        <f>'VON - Vedlejší a ostatní ...'!F36</f>
        <v>0</v>
      </c>
      <c r="BB58" s="98">
        <f>'VON - Vedlejší a ostatní ...'!F37</f>
        <v>0</v>
      </c>
      <c r="BC58" s="98">
        <f>'VON - Vedlejší a ostatní ...'!F38</f>
        <v>0</v>
      </c>
      <c r="BD58" s="100">
        <f>'VON - Vedlejší a ostatní ...'!F39</f>
        <v>0</v>
      </c>
      <c r="BT58" s="101" t="s">
        <v>82</v>
      </c>
      <c r="BV58" s="101" t="s">
        <v>75</v>
      </c>
      <c r="BW58" s="101" t="s">
        <v>91</v>
      </c>
      <c r="BX58" s="101" t="s">
        <v>90</v>
      </c>
      <c r="CL58" s="101" t="s">
        <v>19</v>
      </c>
    </row>
    <row r="59" spans="1:91" s="7" customFormat="1" ht="37.5" customHeight="1">
      <c r="B59" s="84"/>
      <c r="C59" s="85"/>
      <c r="D59" s="309" t="s">
        <v>92</v>
      </c>
      <c r="E59" s="309"/>
      <c r="F59" s="309"/>
      <c r="G59" s="309"/>
      <c r="H59" s="309"/>
      <c r="I59" s="86"/>
      <c r="J59" s="309" t="s">
        <v>93</v>
      </c>
      <c r="K59" s="309"/>
      <c r="L59" s="309"/>
      <c r="M59" s="309"/>
      <c r="N59" s="309"/>
      <c r="O59" s="309"/>
      <c r="P59" s="309"/>
      <c r="Q59" s="309"/>
      <c r="R59" s="309"/>
      <c r="S59" s="309"/>
      <c r="T59" s="309"/>
      <c r="U59" s="309"/>
      <c r="V59" s="309"/>
      <c r="W59" s="309"/>
      <c r="X59" s="309"/>
      <c r="Y59" s="309"/>
      <c r="Z59" s="309"/>
      <c r="AA59" s="309"/>
      <c r="AB59" s="309"/>
      <c r="AC59" s="309"/>
      <c r="AD59" s="309"/>
      <c r="AE59" s="309"/>
      <c r="AF59" s="309"/>
      <c r="AG59" s="310">
        <f>ROUND(AG60,2)</f>
        <v>760498.4</v>
      </c>
      <c r="AH59" s="308"/>
      <c r="AI59" s="308"/>
      <c r="AJ59" s="308"/>
      <c r="AK59" s="308"/>
      <c r="AL59" s="308"/>
      <c r="AM59" s="308"/>
      <c r="AN59" s="307">
        <f t="shared" si="0"/>
        <v>920203.06</v>
      </c>
      <c r="AO59" s="308"/>
      <c r="AP59" s="308"/>
      <c r="AQ59" s="87" t="s">
        <v>79</v>
      </c>
      <c r="AR59" s="88"/>
      <c r="AS59" s="89">
        <f>ROUND(AS60,2)</f>
        <v>0</v>
      </c>
      <c r="AT59" s="90">
        <f t="shared" si="1"/>
        <v>159704.66</v>
      </c>
      <c r="AU59" s="91">
        <f>ROUND(AU60,5)</f>
        <v>0</v>
      </c>
      <c r="AV59" s="90">
        <f>ROUND(AZ59*L29,2)</f>
        <v>159704.66</v>
      </c>
      <c r="AW59" s="90">
        <f>ROUND(BA59*L30,2)</f>
        <v>0</v>
      </c>
      <c r="AX59" s="90">
        <f>ROUND(BB59*L29,2)</f>
        <v>0</v>
      </c>
      <c r="AY59" s="90">
        <f>ROUND(BC59*L30,2)</f>
        <v>0</v>
      </c>
      <c r="AZ59" s="90">
        <f>ROUND(AZ60,2)</f>
        <v>760498.4</v>
      </c>
      <c r="BA59" s="90">
        <f>ROUND(BA60,2)</f>
        <v>0</v>
      </c>
      <c r="BB59" s="90">
        <f>ROUND(BB60,2)</f>
        <v>0</v>
      </c>
      <c r="BC59" s="90">
        <f>ROUND(BC60,2)</f>
        <v>0</v>
      </c>
      <c r="BD59" s="92">
        <f>ROUND(BD60,2)</f>
        <v>0</v>
      </c>
      <c r="BS59" s="93" t="s">
        <v>72</v>
      </c>
      <c r="BT59" s="93" t="s">
        <v>80</v>
      </c>
      <c r="BU59" s="93" t="s">
        <v>74</v>
      </c>
      <c r="BV59" s="93" t="s">
        <v>75</v>
      </c>
      <c r="BW59" s="93" t="s">
        <v>94</v>
      </c>
      <c r="BX59" s="93" t="s">
        <v>5</v>
      </c>
      <c r="CL59" s="93" t="s">
        <v>19</v>
      </c>
      <c r="CM59" s="93" t="s">
        <v>82</v>
      </c>
    </row>
    <row r="60" spans="1:91" s="4" customFormat="1" ht="23.25" customHeight="1">
      <c r="A60" s="94" t="s">
        <v>83</v>
      </c>
      <c r="B60" s="49"/>
      <c r="C60" s="95"/>
      <c r="D60" s="95"/>
      <c r="E60" s="311" t="s">
        <v>14</v>
      </c>
      <c r="F60" s="311"/>
      <c r="G60" s="311"/>
      <c r="H60" s="311"/>
      <c r="I60" s="311"/>
      <c r="J60" s="95"/>
      <c r="K60" s="311" t="s">
        <v>95</v>
      </c>
      <c r="L60" s="311"/>
      <c r="M60" s="311"/>
      <c r="N60" s="311"/>
      <c r="O60" s="311"/>
      <c r="P60" s="311"/>
      <c r="Q60" s="311"/>
      <c r="R60" s="311"/>
      <c r="S60" s="311"/>
      <c r="T60" s="311"/>
      <c r="U60" s="311"/>
      <c r="V60" s="311"/>
      <c r="W60" s="311"/>
      <c r="X60" s="311"/>
      <c r="Y60" s="311"/>
      <c r="Z60" s="311"/>
      <c r="AA60" s="311"/>
      <c r="AB60" s="311"/>
      <c r="AC60" s="311"/>
      <c r="AD60" s="311"/>
      <c r="AE60" s="311"/>
      <c r="AF60" s="311"/>
      <c r="AG60" s="312">
        <f>'2391 - SO 2391-20-10 - Op...'!J32</f>
        <v>760498.4</v>
      </c>
      <c r="AH60" s="313"/>
      <c r="AI60" s="313"/>
      <c r="AJ60" s="313"/>
      <c r="AK60" s="313"/>
      <c r="AL60" s="313"/>
      <c r="AM60" s="313"/>
      <c r="AN60" s="312">
        <f t="shared" si="0"/>
        <v>920203.06</v>
      </c>
      <c r="AO60" s="313"/>
      <c r="AP60" s="313"/>
      <c r="AQ60" s="96" t="s">
        <v>85</v>
      </c>
      <c r="AR60" s="51"/>
      <c r="AS60" s="97">
        <v>0</v>
      </c>
      <c r="AT60" s="98">
        <f t="shared" si="1"/>
        <v>159704.66</v>
      </c>
      <c r="AU60" s="99">
        <f>'2391 - SO 2391-20-10 - Op...'!P102</f>
        <v>0</v>
      </c>
      <c r="AV60" s="98">
        <f>'2391 - SO 2391-20-10 - Op...'!J35</f>
        <v>159704.66</v>
      </c>
      <c r="AW60" s="98">
        <f>'2391 - SO 2391-20-10 - Op...'!J36</f>
        <v>0</v>
      </c>
      <c r="AX60" s="98">
        <f>'2391 - SO 2391-20-10 - Op...'!J37</f>
        <v>0</v>
      </c>
      <c r="AY60" s="98">
        <f>'2391 - SO 2391-20-10 - Op...'!J38</f>
        <v>0</v>
      </c>
      <c r="AZ60" s="98">
        <f>'2391 - SO 2391-20-10 - Op...'!F35</f>
        <v>760498.4</v>
      </c>
      <c r="BA60" s="98">
        <f>'2391 - SO 2391-20-10 - Op...'!F36</f>
        <v>0</v>
      </c>
      <c r="BB60" s="98">
        <f>'2391 - SO 2391-20-10 - Op...'!F37</f>
        <v>0</v>
      </c>
      <c r="BC60" s="98">
        <f>'2391 - SO 2391-20-10 - Op...'!F38</f>
        <v>0</v>
      </c>
      <c r="BD60" s="100">
        <f>'2391 - SO 2391-20-10 - Op...'!F39</f>
        <v>0</v>
      </c>
      <c r="BT60" s="101" t="s">
        <v>82</v>
      </c>
      <c r="BV60" s="101" t="s">
        <v>75</v>
      </c>
      <c r="BW60" s="101" t="s">
        <v>96</v>
      </c>
      <c r="BX60" s="101" t="s">
        <v>94</v>
      </c>
      <c r="CL60" s="101" t="s">
        <v>19</v>
      </c>
    </row>
    <row r="61" spans="1:91" s="7" customFormat="1" ht="16.5" customHeight="1">
      <c r="B61" s="84"/>
      <c r="C61" s="85"/>
      <c r="D61" s="309" t="s">
        <v>97</v>
      </c>
      <c r="E61" s="309"/>
      <c r="F61" s="309"/>
      <c r="G61" s="309"/>
      <c r="H61" s="309"/>
      <c r="I61" s="86"/>
      <c r="J61" s="309" t="s">
        <v>98</v>
      </c>
      <c r="K61" s="309"/>
      <c r="L61" s="309"/>
      <c r="M61" s="309"/>
      <c r="N61" s="309"/>
      <c r="O61" s="309"/>
      <c r="P61" s="309"/>
      <c r="Q61" s="309"/>
      <c r="R61" s="309"/>
      <c r="S61" s="309"/>
      <c r="T61" s="309"/>
      <c r="U61" s="309"/>
      <c r="V61" s="309"/>
      <c r="W61" s="309"/>
      <c r="X61" s="309"/>
      <c r="Y61" s="309"/>
      <c r="Z61" s="309"/>
      <c r="AA61" s="309"/>
      <c r="AB61" s="309"/>
      <c r="AC61" s="309"/>
      <c r="AD61" s="309"/>
      <c r="AE61" s="309"/>
      <c r="AF61" s="309"/>
      <c r="AG61" s="310">
        <f>ROUND(AG62,2)</f>
        <v>0</v>
      </c>
      <c r="AH61" s="308"/>
      <c r="AI61" s="308"/>
      <c r="AJ61" s="308"/>
      <c r="AK61" s="308"/>
      <c r="AL61" s="308"/>
      <c r="AM61" s="308"/>
      <c r="AN61" s="307">
        <f t="shared" si="0"/>
        <v>0</v>
      </c>
      <c r="AO61" s="308"/>
      <c r="AP61" s="308"/>
      <c r="AQ61" s="87" t="s">
        <v>89</v>
      </c>
      <c r="AR61" s="88"/>
      <c r="AS61" s="89">
        <f>ROUND(AS62,2)</f>
        <v>0</v>
      </c>
      <c r="AT61" s="90">
        <f t="shared" si="1"/>
        <v>0</v>
      </c>
      <c r="AU61" s="91">
        <f>ROUND(AU62,5)</f>
        <v>0</v>
      </c>
      <c r="AV61" s="90">
        <f>ROUND(AZ61*L29,2)</f>
        <v>0</v>
      </c>
      <c r="AW61" s="90">
        <f>ROUND(BA61*L30,2)</f>
        <v>0</v>
      </c>
      <c r="AX61" s="90">
        <f>ROUND(BB61*L29,2)</f>
        <v>0</v>
      </c>
      <c r="AY61" s="90">
        <f>ROUND(BC61*L30,2)</f>
        <v>0</v>
      </c>
      <c r="AZ61" s="90">
        <f>ROUND(AZ62,2)</f>
        <v>0</v>
      </c>
      <c r="BA61" s="90">
        <f>ROUND(BA62,2)</f>
        <v>0</v>
      </c>
      <c r="BB61" s="90">
        <f>ROUND(BB62,2)</f>
        <v>0</v>
      </c>
      <c r="BC61" s="90">
        <f>ROUND(BC62,2)</f>
        <v>0</v>
      </c>
      <c r="BD61" s="92">
        <f>ROUND(BD62,2)</f>
        <v>0</v>
      </c>
      <c r="BS61" s="93" t="s">
        <v>72</v>
      </c>
      <c r="BT61" s="93" t="s">
        <v>80</v>
      </c>
      <c r="BU61" s="93" t="s">
        <v>74</v>
      </c>
      <c r="BV61" s="93" t="s">
        <v>75</v>
      </c>
      <c r="BW61" s="93" t="s">
        <v>99</v>
      </c>
      <c r="BX61" s="93" t="s">
        <v>5</v>
      </c>
      <c r="CL61" s="93" t="s">
        <v>19</v>
      </c>
      <c r="CM61" s="93" t="s">
        <v>82</v>
      </c>
    </row>
    <row r="62" spans="1:91" s="4" customFormat="1" ht="16.5" customHeight="1">
      <c r="A62" s="94" t="s">
        <v>83</v>
      </c>
      <c r="B62" s="49"/>
      <c r="C62" s="95"/>
      <c r="D62" s="95"/>
      <c r="E62" s="311" t="s">
        <v>100</v>
      </c>
      <c r="F62" s="311"/>
      <c r="G62" s="311"/>
      <c r="H62" s="311"/>
      <c r="I62" s="311"/>
      <c r="J62" s="95"/>
      <c r="K62" s="311" t="s">
        <v>98</v>
      </c>
      <c r="L62" s="311"/>
      <c r="M62" s="311"/>
      <c r="N62" s="311"/>
      <c r="O62" s="311"/>
      <c r="P62" s="311"/>
      <c r="Q62" s="311"/>
      <c r="R62" s="311"/>
      <c r="S62" s="311"/>
      <c r="T62" s="311"/>
      <c r="U62" s="311"/>
      <c r="V62" s="311"/>
      <c r="W62" s="311"/>
      <c r="X62" s="311"/>
      <c r="Y62" s="311"/>
      <c r="Z62" s="311"/>
      <c r="AA62" s="311"/>
      <c r="AB62" s="311"/>
      <c r="AC62" s="311"/>
      <c r="AD62" s="311"/>
      <c r="AE62" s="311"/>
      <c r="AF62" s="311"/>
      <c r="AG62" s="312">
        <f>'VRN - Vedlejší rozpočtové...'!J32</f>
        <v>0</v>
      </c>
      <c r="AH62" s="313"/>
      <c r="AI62" s="313"/>
      <c r="AJ62" s="313"/>
      <c r="AK62" s="313"/>
      <c r="AL62" s="313"/>
      <c r="AM62" s="313"/>
      <c r="AN62" s="312">
        <f t="shared" si="0"/>
        <v>0</v>
      </c>
      <c r="AO62" s="313"/>
      <c r="AP62" s="313"/>
      <c r="AQ62" s="96" t="s">
        <v>85</v>
      </c>
      <c r="AR62" s="51"/>
      <c r="AS62" s="102">
        <v>0</v>
      </c>
      <c r="AT62" s="103">
        <f t="shared" si="1"/>
        <v>0</v>
      </c>
      <c r="AU62" s="104">
        <f>'VRN - Vedlejší rozpočtové...'!P90</f>
        <v>0</v>
      </c>
      <c r="AV62" s="103">
        <f>'VRN - Vedlejší rozpočtové...'!J35</f>
        <v>0</v>
      </c>
      <c r="AW62" s="103">
        <f>'VRN - Vedlejší rozpočtové...'!J36</f>
        <v>0</v>
      </c>
      <c r="AX62" s="103">
        <f>'VRN - Vedlejší rozpočtové...'!J37</f>
        <v>0</v>
      </c>
      <c r="AY62" s="103">
        <f>'VRN - Vedlejší rozpočtové...'!J38</f>
        <v>0</v>
      </c>
      <c r="AZ62" s="103">
        <f>'VRN - Vedlejší rozpočtové...'!F35</f>
        <v>0</v>
      </c>
      <c r="BA62" s="103">
        <f>'VRN - Vedlejší rozpočtové...'!F36</f>
        <v>0</v>
      </c>
      <c r="BB62" s="103">
        <f>'VRN - Vedlejší rozpočtové...'!F37</f>
        <v>0</v>
      </c>
      <c r="BC62" s="103">
        <f>'VRN - Vedlejší rozpočtové...'!F38</f>
        <v>0</v>
      </c>
      <c r="BD62" s="105">
        <f>'VRN - Vedlejší rozpočtové...'!F39</f>
        <v>0</v>
      </c>
      <c r="BT62" s="101" t="s">
        <v>82</v>
      </c>
      <c r="BV62" s="101" t="s">
        <v>75</v>
      </c>
      <c r="BW62" s="101" t="s">
        <v>101</v>
      </c>
      <c r="BX62" s="101" t="s">
        <v>99</v>
      </c>
      <c r="CL62" s="101" t="s">
        <v>19</v>
      </c>
    </row>
    <row r="63" spans="1:91" s="2" customFormat="1" ht="30" customHeight="1">
      <c r="A63" s="32"/>
      <c r="B63" s="33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7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</row>
    <row r="64" spans="1:91" s="2" customFormat="1" ht="6.95" customHeight="1">
      <c r="A64" s="32"/>
      <c r="B64" s="45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37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</row>
  </sheetData>
  <sheetProtection algorithmName="SHA-512" hashValue="+L1CRoCoiZ+hewXsyXOdPlN9HCC8FsebufwOf3/zEhT6TfrXElSqWgWz0mO0udjsMgN8SD0VAb3RVmN2c3zeqQ==" saltValue="ce4SMaY6OJHkbESUTOZ8EaBkHlVW9RdV/c3o2n3S3ooSuAcqPeNPiFbT9yNAmCFB4zpVlPvpnSSlNs6QJQQmug==" spinCount="100000" sheet="1" objects="1" scenarios="1" formatColumns="0" formatRows="0"/>
  <mergeCells count="70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AN62:AP62"/>
    <mergeCell ref="AG62:AM62"/>
    <mergeCell ref="E62:I62"/>
    <mergeCell ref="K62:AF62"/>
    <mergeCell ref="AG54:AM54"/>
    <mergeCell ref="AN54:AP54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L45:AO45"/>
    <mergeCell ref="AM47:AN47"/>
    <mergeCell ref="AM49:AP49"/>
    <mergeCell ref="AS49:AT51"/>
    <mergeCell ref="AM50:AP50"/>
  </mergeCells>
  <hyperlinks>
    <hyperlink ref="A56" location="'2391 - SO 2391-10-10 - Mo...'!C2" display="/" xr:uid="{00000000-0004-0000-0000-000000000000}"/>
    <hyperlink ref="A58" location="'VON - Vedlejší a ostatní ...'!C2" display="/" xr:uid="{00000000-0004-0000-0000-000001000000}"/>
    <hyperlink ref="A60" location="'2391 - SO 2391-20-10 - Op...'!C2" display="/" xr:uid="{00000000-0004-0000-0000-000002000000}"/>
    <hyperlink ref="A62" location="'VRN - Vedlejší rozpočtové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4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5" t="s">
        <v>86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102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36" t="str">
        <f>'Rekapitulace zakázky'!K6</f>
        <v>Oprava most v km 8,590</v>
      </c>
      <c r="F7" s="337"/>
      <c r="G7" s="337"/>
      <c r="H7" s="337"/>
      <c r="L7" s="18"/>
    </row>
    <row r="8" spans="1:46" s="1" customFormat="1" ht="12" customHeight="1">
      <c r="B8" s="18"/>
      <c r="D8" s="110" t="s">
        <v>103</v>
      </c>
      <c r="L8" s="18"/>
    </row>
    <row r="9" spans="1:46" s="2" customFormat="1" ht="16.5" customHeight="1">
      <c r="A9" s="32"/>
      <c r="B9" s="37"/>
      <c r="C9" s="32"/>
      <c r="D9" s="32"/>
      <c r="E9" s="336" t="s">
        <v>104</v>
      </c>
      <c r="F9" s="338"/>
      <c r="G9" s="338"/>
      <c r="H9" s="338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105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39" t="s">
        <v>106</v>
      </c>
      <c r="F11" s="338"/>
      <c r="G11" s="338"/>
      <c r="H11" s="338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22</v>
      </c>
      <c r="G14" s="32"/>
      <c r="H14" s="32"/>
      <c r="I14" s="110" t="s">
        <v>23</v>
      </c>
      <c r="J14" s="112" t="str">
        <f>'Rekapitulace zakázky'!AN8</f>
        <v>20. 3. 2023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">
        <v>27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28</v>
      </c>
      <c r="F17" s="32"/>
      <c r="G17" s="32"/>
      <c r="H17" s="32"/>
      <c r="I17" s="110" t="s">
        <v>29</v>
      </c>
      <c r="J17" s="101" t="s">
        <v>19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30</v>
      </c>
      <c r="E19" s="32"/>
      <c r="F19" s="32"/>
      <c r="G19" s="32"/>
      <c r="H19" s="32"/>
      <c r="I19" s="110" t="s">
        <v>26</v>
      </c>
      <c r="J19" s="28" t="str">
        <f>'Rekapitulace zakázky'!AN13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0" t="str">
        <f>'Rekapitulace zakázky'!E14</f>
        <v>Vyplň údaj</v>
      </c>
      <c r="F20" s="341"/>
      <c r="G20" s="341"/>
      <c r="H20" s="341"/>
      <c r="I20" s="110" t="s">
        <v>29</v>
      </c>
      <c r="J20" s="28" t="str">
        <f>'Rekapitulace zakázky'!AN14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32</v>
      </c>
      <c r="E22" s="32"/>
      <c r="F22" s="32"/>
      <c r="G22" s="32"/>
      <c r="H22" s="32"/>
      <c r="I22" s="110" t="s">
        <v>26</v>
      </c>
      <c r="J22" s="101" t="s">
        <v>19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33</v>
      </c>
      <c r="F23" s="32"/>
      <c r="G23" s="32"/>
      <c r="H23" s="32"/>
      <c r="I23" s="110" t="s">
        <v>29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35</v>
      </c>
      <c r="E25" s="32"/>
      <c r="F25" s="32"/>
      <c r="G25" s="32"/>
      <c r="H25" s="32"/>
      <c r="I25" s="110" t="s">
        <v>26</v>
      </c>
      <c r="J25" s="101" t="s">
        <v>19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36</v>
      </c>
      <c r="F26" s="32"/>
      <c r="G26" s="32"/>
      <c r="H26" s="32"/>
      <c r="I26" s="110" t="s">
        <v>29</v>
      </c>
      <c r="J26" s="101" t="s">
        <v>19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37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2" t="s">
        <v>19</v>
      </c>
      <c r="F29" s="342"/>
      <c r="G29" s="342"/>
      <c r="H29" s="342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39</v>
      </c>
      <c r="E32" s="32"/>
      <c r="F32" s="32"/>
      <c r="G32" s="32"/>
      <c r="H32" s="32"/>
      <c r="I32" s="32"/>
      <c r="J32" s="118">
        <f>ROUND(J87,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41</v>
      </c>
      <c r="G34" s="32"/>
      <c r="H34" s="32"/>
      <c r="I34" s="119" t="s">
        <v>40</v>
      </c>
      <c r="J34" s="119" t="s">
        <v>42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43</v>
      </c>
      <c r="E35" s="110" t="s">
        <v>44</v>
      </c>
      <c r="F35" s="121">
        <f>ROUND((SUM(BE87:BE141)),  2)</f>
        <v>0</v>
      </c>
      <c r="G35" s="32"/>
      <c r="H35" s="32"/>
      <c r="I35" s="122">
        <v>0.21</v>
      </c>
      <c r="J35" s="121">
        <f>ROUND(((SUM(BE87:BE141))*I35),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45</v>
      </c>
      <c r="F36" s="121">
        <f>ROUND((SUM(BF87:BF141)),  2)</f>
        <v>0</v>
      </c>
      <c r="G36" s="32"/>
      <c r="H36" s="32"/>
      <c r="I36" s="122">
        <v>0.15</v>
      </c>
      <c r="J36" s="121">
        <f>ROUND(((SUM(BF87:BF141))*I36),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46</v>
      </c>
      <c r="F37" s="121">
        <f>ROUND((SUM(BG87:BG141)),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47</v>
      </c>
      <c r="F38" s="121">
        <f>ROUND((SUM(BH87:BH141)),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48</v>
      </c>
      <c r="F39" s="121">
        <f>ROUND((SUM(BI87:BI141)),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49</v>
      </c>
      <c r="E41" s="125"/>
      <c r="F41" s="125"/>
      <c r="G41" s="126" t="s">
        <v>50</v>
      </c>
      <c r="H41" s="127" t="s">
        <v>51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107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43" t="str">
        <f>E7</f>
        <v>Oprava most v km 8,590</v>
      </c>
      <c r="F50" s="344"/>
      <c r="G50" s="344"/>
      <c r="H50" s="344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103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3" t="s">
        <v>104</v>
      </c>
      <c r="F52" s="345"/>
      <c r="G52" s="345"/>
      <c r="H52" s="345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105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2" t="str">
        <f>E11</f>
        <v>2391 - SO 2391-10-10 - Most v km 8,590 - Železniční svršek</v>
      </c>
      <c r="F54" s="345"/>
      <c r="G54" s="345"/>
      <c r="H54" s="345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>Strážnice</v>
      </c>
      <c r="G56" s="34"/>
      <c r="H56" s="34"/>
      <c r="I56" s="27" t="s">
        <v>23</v>
      </c>
      <c r="J56" s="57" t="str">
        <f>IF(J14="","",J14)</f>
        <v>20. 3. 2023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 xml:space="preserve">Správa Železnic, s. o. </v>
      </c>
      <c r="G58" s="34"/>
      <c r="H58" s="34"/>
      <c r="I58" s="27" t="s">
        <v>32</v>
      </c>
      <c r="J58" s="30" t="str">
        <f>E23</f>
        <v>Ing. Libor Kožik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5.7" customHeight="1">
      <c r="A59" s="32"/>
      <c r="B59" s="33"/>
      <c r="C59" s="27" t="s">
        <v>30</v>
      </c>
      <c r="D59" s="34"/>
      <c r="E59" s="34"/>
      <c r="F59" s="25" t="str">
        <f>IF(E20="","",E20)</f>
        <v>Vyplň údaj</v>
      </c>
      <c r="G59" s="34"/>
      <c r="H59" s="34"/>
      <c r="I59" s="27" t="s">
        <v>35</v>
      </c>
      <c r="J59" s="30" t="str">
        <f>E26</f>
        <v>Ing. Václav Pavlas-Jirásek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108</v>
      </c>
      <c r="D61" s="135"/>
      <c r="E61" s="135"/>
      <c r="F61" s="135"/>
      <c r="G61" s="135"/>
      <c r="H61" s="135"/>
      <c r="I61" s="135"/>
      <c r="J61" s="136" t="s">
        <v>109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71</v>
      </c>
      <c r="D63" s="34"/>
      <c r="E63" s="34"/>
      <c r="F63" s="34"/>
      <c r="G63" s="34"/>
      <c r="H63" s="34"/>
      <c r="I63" s="34"/>
      <c r="J63" s="75">
        <f>J87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110</v>
      </c>
    </row>
    <row r="64" spans="1:47" s="9" customFormat="1" ht="24.95" customHeight="1">
      <c r="B64" s="138"/>
      <c r="C64" s="139"/>
      <c r="D64" s="140" t="s">
        <v>111</v>
      </c>
      <c r="E64" s="141"/>
      <c r="F64" s="141"/>
      <c r="G64" s="141"/>
      <c r="H64" s="141"/>
      <c r="I64" s="141"/>
      <c r="J64" s="142">
        <f>J88</f>
        <v>0</v>
      </c>
      <c r="K64" s="139"/>
      <c r="L64" s="143"/>
    </row>
    <row r="65" spans="1:31" s="9" customFormat="1" ht="24.95" customHeight="1">
      <c r="B65" s="138"/>
      <c r="C65" s="139"/>
      <c r="D65" s="140" t="s">
        <v>112</v>
      </c>
      <c r="E65" s="141"/>
      <c r="F65" s="141"/>
      <c r="G65" s="141"/>
      <c r="H65" s="141"/>
      <c r="I65" s="141"/>
      <c r="J65" s="142">
        <f>J131</f>
        <v>0</v>
      </c>
      <c r="K65" s="139"/>
      <c r="L65" s="143"/>
    </row>
    <row r="66" spans="1:31" s="2" customFormat="1" ht="21.75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>
      <c r="A67" s="32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>
      <c r="A71" s="32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>
      <c r="A72" s="32"/>
      <c r="B72" s="33"/>
      <c r="C72" s="21" t="s">
        <v>113</v>
      </c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16</v>
      </c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4"/>
      <c r="D75" s="34"/>
      <c r="E75" s="343" t="str">
        <f>E7</f>
        <v>Oprava most v km 8,590</v>
      </c>
      <c r="F75" s="344"/>
      <c r="G75" s="344"/>
      <c r="H75" s="344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2" customHeight="1">
      <c r="B76" s="19"/>
      <c r="C76" s="27" t="s">
        <v>103</v>
      </c>
      <c r="D76" s="20"/>
      <c r="E76" s="20"/>
      <c r="F76" s="20"/>
      <c r="G76" s="20"/>
      <c r="H76" s="20"/>
      <c r="I76" s="20"/>
      <c r="J76" s="20"/>
      <c r="K76" s="20"/>
      <c r="L76" s="18"/>
    </row>
    <row r="77" spans="1:31" s="2" customFormat="1" ht="16.5" customHeight="1">
      <c r="A77" s="32"/>
      <c r="B77" s="33"/>
      <c r="C77" s="34"/>
      <c r="D77" s="34"/>
      <c r="E77" s="343" t="s">
        <v>104</v>
      </c>
      <c r="F77" s="345"/>
      <c r="G77" s="345"/>
      <c r="H77" s="345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105</v>
      </c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4"/>
      <c r="D79" s="34"/>
      <c r="E79" s="292" t="str">
        <f>E11</f>
        <v>2391 - SO 2391-10-10 - Most v km 8,590 - Železniční svršek</v>
      </c>
      <c r="F79" s="345"/>
      <c r="G79" s="345"/>
      <c r="H79" s="345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21</v>
      </c>
      <c r="D81" s="34"/>
      <c r="E81" s="34"/>
      <c r="F81" s="25" t="str">
        <f>F14</f>
        <v>Strážnice</v>
      </c>
      <c r="G81" s="34"/>
      <c r="H81" s="34"/>
      <c r="I81" s="27" t="s">
        <v>23</v>
      </c>
      <c r="J81" s="57" t="str">
        <f>IF(J14="","",J14)</f>
        <v>20. 3. 2023</v>
      </c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>
      <c r="A83" s="32"/>
      <c r="B83" s="33"/>
      <c r="C83" s="27" t="s">
        <v>25</v>
      </c>
      <c r="D83" s="34"/>
      <c r="E83" s="34"/>
      <c r="F83" s="25" t="str">
        <f>E17</f>
        <v xml:space="preserve">Správa Železnic, s. o. </v>
      </c>
      <c r="G83" s="34"/>
      <c r="H83" s="34"/>
      <c r="I83" s="27" t="s">
        <v>32</v>
      </c>
      <c r="J83" s="30" t="str">
        <f>E23</f>
        <v>Ing. Libor Kožik</v>
      </c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25.7" customHeight="1">
      <c r="A84" s="32"/>
      <c r="B84" s="33"/>
      <c r="C84" s="27" t="s">
        <v>30</v>
      </c>
      <c r="D84" s="34"/>
      <c r="E84" s="34"/>
      <c r="F84" s="25" t="str">
        <f>IF(E20="","",E20)</f>
        <v>Vyplň údaj</v>
      </c>
      <c r="G84" s="34"/>
      <c r="H84" s="34"/>
      <c r="I84" s="27" t="s">
        <v>35</v>
      </c>
      <c r="J84" s="30" t="str">
        <f>E26</f>
        <v>Ing. Václav Pavlas-Jirásek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35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0" customFormat="1" ht="29.25" customHeight="1">
      <c r="A86" s="144"/>
      <c r="B86" s="145"/>
      <c r="C86" s="146" t="s">
        <v>114</v>
      </c>
      <c r="D86" s="147" t="s">
        <v>58</v>
      </c>
      <c r="E86" s="147" t="s">
        <v>54</v>
      </c>
      <c r="F86" s="147" t="s">
        <v>55</v>
      </c>
      <c r="G86" s="147" t="s">
        <v>115</v>
      </c>
      <c r="H86" s="147" t="s">
        <v>116</v>
      </c>
      <c r="I86" s="147" t="s">
        <v>117</v>
      </c>
      <c r="J86" s="147" t="s">
        <v>109</v>
      </c>
      <c r="K86" s="148" t="s">
        <v>118</v>
      </c>
      <c r="L86" s="149"/>
      <c r="M86" s="66" t="s">
        <v>19</v>
      </c>
      <c r="N86" s="67" t="s">
        <v>43</v>
      </c>
      <c r="O86" s="67" t="s">
        <v>119</v>
      </c>
      <c r="P86" s="67" t="s">
        <v>120</v>
      </c>
      <c r="Q86" s="67" t="s">
        <v>121</v>
      </c>
      <c r="R86" s="67" t="s">
        <v>122</v>
      </c>
      <c r="S86" s="67" t="s">
        <v>123</v>
      </c>
      <c r="T86" s="68" t="s">
        <v>124</v>
      </c>
      <c r="U86" s="144"/>
      <c r="V86" s="144"/>
      <c r="W86" s="144"/>
      <c r="X86" s="144"/>
      <c r="Y86" s="144"/>
      <c r="Z86" s="144"/>
      <c r="AA86" s="144"/>
      <c r="AB86" s="144"/>
      <c r="AC86" s="144"/>
      <c r="AD86" s="144"/>
      <c r="AE86" s="144"/>
    </row>
    <row r="87" spans="1:65" s="2" customFormat="1" ht="22.9" customHeight="1">
      <c r="A87" s="32"/>
      <c r="B87" s="33"/>
      <c r="C87" s="73" t="s">
        <v>125</v>
      </c>
      <c r="D87" s="34"/>
      <c r="E87" s="34"/>
      <c r="F87" s="34"/>
      <c r="G87" s="34"/>
      <c r="H87" s="34"/>
      <c r="I87" s="34"/>
      <c r="J87" s="150">
        <f>BK87</f>
        <v>0</v>
      </c>
      <c r="K87" s="34"/>
      <c r="L87" s="37"/>
      <c r="M87" s="69"/>
      <c r="N87" s="151"/>
      <c r="O87" s="70"/>
      <c r="P87" s="152">
        <f>P88+P131</f>
        <v>0</v>
      </c>
      <c r="Q87" s="70"/>
      <c r="R87" s="152">
        <f>R88+R131</f>
        <v>510.59860000000003</v>
      </c>
      <c r="S87" s="70"/>
      <c r="T87" s="153">
        <f>T88+T131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72</v>
      </c>
      <c r="AU87" s="15" t="s">
        <v>110</v>
      </c>
      <c r="BK87" s="154">
        <f>BK88+BK131</f>
        <v>0</v>
      </c>
    </row>
    <row r="88" spans="1:65" s="11" customFormat="1" ht="25.9" customHeight="1">
      <c r="B88" s="155"/>
      <c r="C88" s="156"/>
      <c r="D88" s="157" t="s">
        <v>72</v>
      </c>
      <c r="E88" s="158" t="s">
        <v>126</v>
      </c>
      <c r="F88" s="158" t="s">
        <v>127</v>
      </c>
      <c r="G88" s="156"/>
      <c r="H88" s="156"/>
      <c r="I88" s="159"/>
      <c r="J88" s="160">
        <f>BK88</f>
        <v>0</v>
      </c>
      <c r="K88" s="156"/>
      <c r="L88" s="161"/>
      <c r="M88" s="162"/>
      <c r="N88" s="163"/>
      <c r="O88" s="163"/>
      <c r="P88" s="164">
        <f>SUM(P89:P130)</f>
        <v>0</v>
      </c>
      <c r="Q88" s="163"/>
      <c r="R88" s="164">
        <f>SUM(R89:R130)</f>
        <v>510.59860000000003</v>
      </c>
      <c r="S88" s="163"/>
      <c r="T88" s="165">
        <f>SUM(T89:T130)</f>
        <v>0</v>
      </c>
      <c r="AR88" s="166" t="s">
        <v>80</v>
      </c>
      <c r="AT88" s="167" t="s">
        <v>72</v>
      </c>
      <c r="AU88" s="167" t="s">
        <v>73</v>
      </c>
      <c r="AY88" s="166" t="s">
        <v>128</v>
      </c>
      <c r="BK88" s="168">
        <f>SUM(BK89:BK130)</f>
        <v>0</v>
      </c>
    </row>
    <row r="89" spans="1:65" s="2" customFormat="1" ht="16.5" customHeight="1">
      <c r="A89" s="32"/>
      <c r="B89" s="33"/>
      <c r="C89" s="169" t="s">
        <v>80</v>
      </c>
      <c r="D89" s="169" t="s">
        <v>129</v>
      </c>
      <c r="E89" s="170" t="s">
        <v>130</v>
      </c>
      <c r="F89" s="171" t="s">
        <v>131</v>
      </c>
      <c r="G89" s="172" t="s">
        <v>132</v>
      </c>
      <c r="H89" s="173">
        <v>2</v>
      </c>
      <c r="I89" s="174"/>
      <c r="J89" s="175">
        <f>ROUND(I89*H89,2)</f>
        <v>0</v>
      </c>
      <c r="K89" s="171" t="s">
        <v>19</v>
      </c>
      <c r="L89" s="37"/>
      <c r="M89" s="176" t="s">
        <v>19</v>
      </c>
      <c r="N89" s="177" t="s">
        <v>44</v>
      </c>
      <c r="O89" s="62"/>
      <c r="P89" s="178">
        <f>O89*H89</f>
        <v>0</v>
      </c>
      <c r="Q89" s="178">
        <v>0</v>
      </c>
      <c r="R89" s="178">
        <f>Q89*H89</f>
        <v>0</v>
      </c>
      <c r="S89" s="178">
        <v>0</v>
      </c>
      <c r="T89" s="179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80" t="s">
        <v>133</v>
      </c>
      <c r="AT89" s="180" t="s">
        <v>129</v>
      </c>
      <c r="AU89" s="180" t="s">
        <v>80</v>
      </c>
      <c r="AY89" s="15" t="s">
        <v>128</v>
      </c>
      <c r="BE89" s="181">
        <f>IF(N89="základní",J89,0)</f>
        <v>0</v>
      </c>
      <c r="BF89" s="181">
        <f>IF(N89="snížená",J89,0)</f>
        <v>0</v>
      </c>
      <c r="BG89" s="181">
        <f>IF(N89="zákl. přenesená",J89,0)</f>
        <v>0</v>
      </c>
      <c r="BH89" s="181">
        <f>IF(N89="sníž. přenesená",J89,0)</f>
        <v>0</v>
      </c>
      <c r="BI89" s="181">
        <f>IF(N89="nulová",J89,0)</f>
        <v>0</v>
      </c>
      <c r="BJ89" s="15" t="s">
        <v>80</v>
      </c>
      <c r="BK89" s="181">
        <f>ROUND(I89*H89,2)</f>
        <v>0</v>
      </c>
      <c r="BL89" s="15" t="s">
        <v>133</v>
      </c>
      <c r="BM89" s="180" t="s">
        <v>134</v>
      </c>
    </row>
    <row r="90" spans="1:65" s="2" customFormat="1" ht="39">
      <c r="A90" s="32"/>
      <c r="B90" s="33"/>
      <c r="C90" s="34"/>
      <c r="D90" s="182" t="s">
        <v>135</v>
      </c>
      <c r="E90" s="34"/>
      <c r="F90" s="183" t="s">
        <v>136</v>
      </c>
      <c r="G90" s="34"/>
      <c r="H90" s="34"/>
      <c r="I90" s="184"/>
      <c r="J90" s="34"/>
      <c r="K90" s="34"/>
      <c r="L90" s="37"/>
      <c r="M90" s="185"/>
      <c r="N90" s="186"/>
      <c r="O90" s="62"/>
      <c r="P90" s="62"/>
      <c r="Q90" s="62"/>
      <c r="R90" s="62"/>
      <c r="S90" s="62"/>
      <c r="T90" s="63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5" t="s">
        <v>135</v>
      </c>
      <c r="AU90" s="15" t="s">
        <v>80</v>
      </c>
    </row>
    <row r="91" spans="1:65" s="2" customFormat="1" ht="16.5" customHeight="1">
      <c r="A91" s="32"/>
      <c r="B91" s="33"/>
      <c r="C91" s="169" t="s">
        <v>82</v>
      </c>
      <c r="D91" s="169" t="s">
        <v>129</v>
      </c>
      <c r="E91" s="170" t="s">
        <v>137</v>
      </c>
      <c r="F91" s="171" t="s">
        <v>138</v>
      </c>
      <c r="G91" s="172" t="s">
        <v>139</v>
      </c>
      <c r="H91" s="173">
        <v>0.3</v>
      </c>
      <c r="I91" s="174"/>
      <c r="J91" s="175">
        <f>ROUND(I91*H91,2)</f>
        <v>0</v>
      </c>
      <c r="K91" s="171" t="s">
        <v>140</v>
      </c>
      <c r="L91" s="37"/>
      <c r="M91" s="176" t="s">
        <v>19</v>
      </c>
      <c r="N91" s="177" t="s">
        <v>44</v>
      </c>
      <c r="O91" s="62"/>
      <c r="P91" s="178">
        <f>O91*H91</f>
        <v>0</v>
      </c>
      <c r="Q91" s="178">
        <v>0</v>
      </c>
      <c r="R91" s="178">
        <f>Q91*H91</f>
        <v>0</v>
      </c>
      <c r="S91" s="178">
        <v>0</v>
      </c>
      <c r="T91" s="179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80" t="s">
        <v>133</v>
      </c>
      <c r="AT91" s="180" t="s">
        <v>129</v>
      </c>
      <c r="AU91" s="180" t="s">
        <v>80</v>
      </c>
      <c r="AY91" s="15" t="s">
        <v>128</v>
      </c>
      <c r="BE91" s="181">
        <f>IF(N91="základní",J91,0)</f>
        <v>0</v>
      </c>
      <c r="BF91" s="181">
        <f>IF(N91="snížená",J91,0)</f>
        <v>0</v>
      </c>
      <c r="BG91" s="181">
        <f>IF(N91="zákl. přenesená",J91,0)</f>
        <v>0</v>
      </c>
      <c r="BH91" s="181">
        <f>IF(N91="sníž. přenesená",J91,0)</f>
        <v>0</v>
      </c>
      <c r="BI91" s="181">
        <f>IF(N91="nulová",J91,0)</f>
        <v>0</v>
      </c>
      <c r="BJ91" s="15" t="s">
        <v>80</v>
      </c>
      <c r="BK91" s="181">
        <f>ROUND(I91*H91,2)</f>
        <v>0</v>
      </c>
      <c r="BL91" s="15" t="s">
        <v>133</v>
      </c>
      <c r="BM91" s="180" t="s">
        <v>141</v>
      </c>
    </row>
    <row r="92" spans="1:65" s="2" customFormat="1" ht="19.5">
      <c r="A92" s="32"/>
      <c r="B92" s="33"/>
      <c r="C92" s="34"/>
      <c r="D92" s="182" t="s">
        <v>135</v>
      </c>
      <c r="E92" s="34"/>
      <c r="F92" s="183" t="s">
        <v>142</v>
      </c>
      <c r="G92" s="34"/>
      <c r="H92" s="34"/>
      <c r="I92" s="184"/>
      <c r="J92" s="34"/>
      <c r="K92" s="34"/>
      <c r="L92" s="37"/>
      <c r="M92" s="185"/>
      <c r="N92" s="186"/>
      <c r="O92" s="62"/>
      <c r="P92" s="62"/>
      <c r="Q92" s="62"/>
      <c r="R92" s="62"/>
      <c r="S92" s="62"/>
      <c r="T92" s="63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135</v>
      </c>
      <c r="AU92" s="15" t="s">
        <v>80</v>
      </c>
    </row>
    <row r="93" spans="1:65" s="2" customFormat="1" ht="16.5" customHeight="1">
      <c r="A93" s="32"/>
      <c r="B93" s="33"/>
      <c r="C93" s="169" t="s">
        <v>143</v>
      </c>
      <c r="D93" s="169" t="s">
        <v>129</v>
      </c>
      <c r="E93" s="170" t="s">
        <v>144</v>
      </c>
      <c r="F93" s="171" t="s">
        <v>145</v>
      </c>
      <c r="G93" s="172" t="s">
        <v>139</v>
      </c>
      <c r="H93" s="173">
        <v>0.3</v>
      </c>
      <c r="I93" s="174"/>
      <c r="J93" s="175">
        <f>ROUND(I93*H93,2)</f>
        <v>0</v>
      </c>
      <c r="K93" s="171" t="s">
        <v>140</v>
      </c>
      <c r="L93" s="37"/>
      <c r="M93" s="176" t="s">
        <v>19</v>
      </c>
      <c r="N93" s="177" t="s">
        <v>44</v>
      </c>
      <c r="O93" s="62"/>
      <c r="P93" s="178">
        <f>O93*H93</f>
        <v>0</v>
      </c>
      <c r="Q93" s="178">
        <v>0</v>
      </c>
      <c r="R93" s="178">
        <f>Q93*H93</f>
        <v>0</v>
      </c>
      <c r="S93" s="178">
        <v>0</v>
      </c>
      <c r="T93" s="179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0" t="s">
        <v>133</v>
      </c>
      <c r="AT93" s="180" t="s">
        <v>129</v>
      </c>
      <c r="AU93" s="180" t="s">
        <v>80</v>
      </c>
      <c r="AY93" s="15" t="s">
        <v>128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15" t="s">
        <v>80</v>
      </c>
      <c r="BK93" s="181">
        <f>ROUND(I93*H93,2)</f>
        <v>0</v>
      </c>
      <c r="BL93" s="15" t="s">
        <v>133</v>
      </c>
      <c r="BM93" s="180" t="s">
        <v>146</v>
      </c>
    </row>
    <row r="94" spans="1:65" s="2" customFormat="1" ht="19.5">
      <c r="A94" s="32"/>
      <c r="B94" s="33"/>
      <c r="C94" s="34"/>
      <c r="D94" s="182" t="s">
        <v>135</v>
      </c>
      <c r="E94" s="34"/>
      <c r="F94" s="183" t="s">
        <v>147</v>
      </c>
      <c r="G94" s="34"/>
      <c r="H94" s="34"/>
      <c r="I94" s="184"/>
      <c r="J94" s="34"/>
      <c r="K94" s="34"/>
      <c r="L94" s="37"/>
      <c r="M94" s="185"/>
      <c r="N94" s="186"/>
      <c r="O94" s="62"/>
      <c r="P94" s="62"/>
      <c r="Q94" s="62"/>
      <c r="R94" s="62"/>
      <c r="S94" s="62"/>
      <c r="T94" s="63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135</v>
      </c>
      <c r="AU94" s="15" t="s">
        <v>80</v>
      </c>
    </row>
    <row r="95" spans="1:65" s="2" customFormat="1" ht="16.5" customHeight="1">
      <c r="A95" s="32"/>
      <c r="B95" s="33"/>
      <c r="C95" s="169" t="s">
        <v>133</v>
      </c>
      <c r="D95" s="169" t="s">
        <v>129</v>
      </c>
      <c r="E95" s="170" t="s">
        <v>148</v>
      </c>
      <c r="F95" s="171" t="s">
        <v>149</v>
      </c>
      <c r="G95" s="172" t="s">
        <v>150</v>
      </c>
      <c r="H95" s="173">
        <v>2.65</v>
      </c>
      <c r="I95" s="174"/>
      <c r="J95" s="175">
        <f>ROUND(I95*H95,2)</f>
        <v>0</v>
      </c>
      <c r="K95" s="171" t="s">
        <v>140</v>
      </c>
      <c r="L95" s="37"/>
      <c r="M95" s="176" t="s">
        <v>19</v>
      </c>
      <c r="N95" s="177" t="s">
        <v>44</v>
      </c>
      <c r="O95" s="62"/>
      <c r="P95" s="178">
        <f>O95*H95</f>
        <v>0</v>
      </c>
      <c r="Q95" s="178">
        <v>0</v>
      </c>
      <c r="R95" s="178">
        <f>Q95*H95</f>
        <v>0</v>
      </c>
      <c r="S95" s="178">
        <v>0</v>
      </c>
      <c r="T95" s="179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0" t="s">
        <v>133</v>
      </c>
      <c r="AT95" s="180" t="s">
        <v>129</v>
      </c>
      <c r="AU95" s="180" t="s">
        <v>80</v>
      </c>
      <c r="AY95" s="15" t="s">
        <v>128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5" t="s">
        <v>80</v>
      </c>
      <c r="BK95" s="181">
        <f>ROUND(I95*H95,2)</f>
        <v>0</v>
      </c>
      <c r="BL95" s="15" t="s">
        <v>133</v>
      </c>
      <c r="BM95" s="180" t="s">
        <v>151</v>
      </c>
    </row>
    <row r="96" spans="1:65" s="2" customFormat="1" ht="19.5">
      <c r="A96" s="32"/>
      <c r="B96" s="33"/>
      <c r="C96" s="34"/>
      <c r="D96" s="182" t="s">
        <v>135</v>
      </c>
      <c r="E96" s="34"/>
      <c r="F96" s="183" t="s">
        <v>152</v>
      </c>
      <c r="G96" s="34"/>
      <c r="H96" s="34"/>
      <c r="I96" s="184"/>
      <c r="J96" s="34"/>
      <c r="K96" s="34"/>
      <c r="L96" s="37"/>
      <c r="M96" s="185"/>
      <c r="N96" s="186"/>
      <c r="O96" s="62"/>
      <c r="P96" s="62"/>
      <c r="Q96" s="62"/>
      <c r="R96" s="62"/>
      <c r="S96" s="62"/>
      <c r="T96" s="63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5" t="s">
        <v>135</v>
      </c>
      <c r="AU96" s="15" t="s">
        <v>80</v>
      </c>
    </row>
    <row r="97" spans="1:65" s="2" customFormat="1" ht="16.5" customHeight="1">
      <c r="A97" s="32"/>
      <c r="B97" s="33"/>
      <c r="C97" s="169" t="s">
        <v>126</v>
      </c>
      <c r="D97" s="169" t="s">
        <v>129</v>
      </c>
      <c r="E97" s="170" t="s">
        <v>153</v>
      </c>
      <c r="F97" s="171" t="s">
        <v>154</v>
      </c>
      <c r="G97" s="172" t="s">
        <v>150</v>
      </c>
      <c r="H97" s="173">
        <v>151.28800000000001</v>
      </c>
      <c r="I97" s="174"/>
      <c r="J97" s="175">
        <f>ROUND(I97*H97,2)</f>
        <v>0</v>
      </c>
      <c r="K97" s="171" t="s">
        <v>140</v>
      </c>
      <c r="L97" s="37"/>
      <c r="M97" s="176" t="s">
        <v>19</v>
      </c>
      <c r="N97" s="177" t="s">
        <v>44</v>
      </c>
      <c r="O97" s="62"/>
      <c r="P97" s="178">
        <f>O97*H97</f>
        <v>0</v>
      </c>
      <c r="Q97" s="178">
        <v>0</v>
      </c>
      <c r="R97" s="178">
        <f>Q97*H97</f>
        <v>0</v>
      </c>
      <c r="S97" s="178">
        <v>0</v>
      </c>
      <c r="T97" s="179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0" t="s">
        <v>133</v>
      </c>
      <c r="AT97" s="180" t="s">
        <v>129</v>
      </c>
      <c r="AU97" s="180" t="s">
        <v>80</v>
      </c>
      <c r="AY97" s="15" t="s">
        <v>128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5" t="s">
        <v>80</v>
      </c>
      <c r="BK97" s="181">
        <f>ROUND(I97*H97,2)</f>
        <v>0</v>
      </c>
      <c r="BL97" s="15" t="s">
        <v>133</v>
      </c>
      <c r="BM97" s="180" t="s">
        <v>155</v>
      </c>
    </row>
    <row r="98" spans="1:65" s="2" customFormat="1" ht="19.5">
      <c r="A98" s="32"/>
      <c r="B98" s="33"/>
      <c r="C98" s="34"/>
      <c r="D98" s="182" t="s">
        <v>135</v>
      </c>
      <c r="E98" s="34"/>
      <c r="F98" s="183" t="s">
        <v>156</v>
      </c>
      <c r="G98" s="34"/>
      <c r="H98" s="34"/>
      <c r="I98" s="184"/>
      <c r="J98" s="34"/>
      <c r="K98" s="34"/>
      <c r="L98" s="37"/>
      <c r="M98" s="185"/>
      <c r="N98" s="186"/>
      <c r="O98" s="62"/>
      <c r="P98" s="62"/>
      <c r="Q98" s="62"/>
      <c r="R98" s="62"/>
      <c r="S98" s="62"/>
      <c r="T98" s="63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5" t="s">
        <v>135</v>
      </c>
      <c r="AU98" s="15" t="s">
        <v>80</v>
      </c>
    </row>
    <row r="99" spans="1:65" s="2" customFormat="1" ht="16.5" customHeight="1">
      <c r="A99" s="32"/>
      <c r="B99" s="33"/>
      <c r="C99" s="169" t="s">
        <v>157</v>
      </c>
      <c r="D99" s="169" t="s">
        <v>129</v>
      </c>
      <c r="E99" s="170" t="s">
        <v>158</v>
      </c>
      <c r="F99" s="171" t="s">
        <v>159</v>
      </c>
      <c r="G99" s="172" t="s">
        <v>150</v>
      </c>
      <c r="H99" s="173">
        <v>30.672000000000001</v>
      </c>
      <c r="I99" s="174"/>
      <c r="J99" s="175">
        <f>ROUND(I99*H99,2)</f>
        <v>0</v>
      </c>
      <c r="K99" s="171" t="s">
        <v>140</v>
      </c>
      <c r="L99" s="37"/>
      <c r="M99" s="176" t="s">
        <v>19</v>
      </c>
      <c r="N99" s="177" t="s">
        <v>44</v>
      </c>
      <c r="O99" s="62"/>
      <c r="P99" s="178">
        <f>O99*H99</f>
        <v>0</v>
      </c>
      <c r="Q99" s="178">
        <v>0</v>
      </c>
      <c r="R99" s="178">
        <f>Q99*H99</f>
        <v>0</v>
      </c>
      <c r="S99" s="178">
        <v>0</v>
      </c>
      <c r="T99" s="179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0" t="s">
        <v>133</v>
      </c>
      <c r="AT99" s="180" t="s">
        <v>129</v>
      </c>
      <c r="AU99" s="180" t="s">
        <v>80</v>
      </c>
      <c r="AY99" s="15" t="s">
        <v>128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15" t="s">
        <v>80</v>
      </c>
      <c r="BK99" s="181">
        <f>ROUND(I99*H99,2)</f>
        <v>0</v>
      </c>
      <c r="BL99" s="15" t="s">
        <v>133</v>
      </c>
      <c r="BM99" s="180" t="s">
        <v>160</v>
      </c>
    </row>
    <row r="100" spans="1:65" s="2" customFormat="1" ht="29.25">
      <c r="A100" s="32"/>
      <c r="B100" s="33"/>
      <c r="C100" s="34"/>
      <c r="D100" s="182" t="s">
        <v>135</v>
      </c>
      <c r="E100" s="34"/>
      <c r="F100" s="183" t="s">
        <v>161</v>
      </c>
      <c r="G100" s="34"/>
      <c r="H100" s="34"/>
      <c r="I100" s="184"/>
      <c r="J100" s="34"/>
      <c r="K100" s="34"/>
      <c r="L100" s="37"/>
      <c r="M100" s="185"/>
      <c r="N100" s="186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135</v>
      </c>
      <c r="AU100" s="15" t="s">
        <v>80</v>
      </c>
    </row>
    <row r="101" spans="1:65" s="2" customFormat="1" ht="16.5" customHeight="1">
      <c r="A101" s="32"/>
      <c r="B101" s="33"/>
      <c r="C101" s="169" t="s">
        <v>162</v>
      </c>
      <c r="D101" s="169" t="s">
        <v>129</v>
      </c>
      <c r="E101" s="170" t="s">
        <v>163</v>
      </c>
      <c r="F101" s="171" t="s">
        <v>164</v>
      </c>
      <c r="G101" s="172" t="s">
        <v>150</v>
      </c>
      <c r="H101" s="173">
        <v>52.991999999999997</v>
      </c>
      <c r="I101" s="174"/>
      <c r="J101" s="175">
        <f>ROUND(I101*H101,2)</f>
        <v>0</v>
      </c>
      <c r="K101" s="171" t="s">
        <v>140</v>
      </c>
      <c r="L101" s="37"/>
      <c r="M101" s="176" t="s">
        <v>19</v>
      </c>
      <c r="N101" s="177" t="s">
        <v>44</v>
      </c>
      <c r="O101" s="62"/>
      <c r="P101" s="178">
        <f>O101*H101</f>
        <v>0</v>
      </c>
      <c r="Q101" s="178">
        <v>0</v>
      </c>
      <c r="R101" s="178">
        <f>Q101*H101</f>
        <v>0</v>
      </c>
      <c r="S101" s="178">
        <v>0</v>
      </c>
      <c r="T101" s="179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0" t="s">
        <v>133</v>
      </c>
      <c r="AT101" s="180" t="s">
        <v>129</v>
      </c>
      <c r="AU101" s="180" t="s">
        <v>80</v>
      </c>
      <c r="AY101" s="15" t="s">
        <v>128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15" t="s">
        <v>80</v>
      </c>
      <c r="BK101" s="181">
        <f>ROUND(I101*H101,2)</f>
        <v>0</v>
      </c>
      <c r="BL101" s="15" t="s">
        <v>133</v>
      </c>
      <c r="BM101" s="180" t="s">
        <v>165</v>
      </c>
    </row>
    <row r="102" spans="1:65" s="2" customFormat="1" ht="29.25">
      <c r="A102" s="32"/>
      <c r="B102" s="33"/>
      <c r="C102" s="34"/>
      <c r="D102" s="182" t="s">
        <v>135</v>
      </c>
      <c r="E102" s="34"/>
      <c r="F102" s="183" t="s">
        <v>166</v>
      </c>
      <c r="G102" s="34"/>
      <c r="H102" s="34"/>
      <c r="I102" s="184"/>
      <c r="J102" s="34"/>
      <c r="K102" s="34"/>
      <c r="L102" s="37"/>
      <c r="M102" s="185"/>
      <c r="N102" s="186"/>
      <c r="O102" s="62"/>
      <c r="P102" s="62"/>
      <c r="Q102" s="62"/>
      <c r="R102" s="62"/>
      <c r="S102" s="62"/>
      <c r="T102" s="63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5" t="s">
        <v>135</v>
      </c>
      <c r="AU102" s="15" t="s">
        <v>80</v>
      </c>
    </row>
    <row r="103" spans="1:65" s="2" customFormat="1" ht="16.5" customHeight="1">
      <c r="A103" s="32"/>
      <c r="B103" s="33"/>
      <c r="C103" s="169" t="s">
        <v>167</v>
      </c>
      <c r="D103" s="169" t="s">
        <v>129</v>
      </c>
      <c r="E103" s="170" t="s">
        <v>168</v>
      </c>
      <c r="F103" s="171" t="s">
        <v>169</v>
      </c>
      <c r="G103" s="172" t="s">
        <v>139</v>
      </c>
      <c r="H103" s="173">
        <v>0.3</v>
      </c>
      <c r="I103" s="174"/>
      <c r="J103" s="175">
        <f>ROUND(I103*H103,2)</f>
        <v>0</v>
      </c>
      <c r="K103" s="171" t="s">
        <v>140</v>
      </c>
      <c r="L103" s="37"/>
      <c r="M103" s="176" t="s">
        <v>19</v>
      </c>
      <c r="N103" s="177" t="s">
        <v>44</v>
      </c>
      <c r="O103" s="62"/>
      <c r="P103" s="178">
        <f>O103*H103</f>
        <v>0</v>
      </c>
      <c r="Q103" s="178">
        <v>0</v>
      </c>
      <c r="R103" s="178">
        <f>Q103*H103</f>
        <v>0</v>
      </c>
      <c r="S103" s="178">
        <v>0</v>
      </c>
      <c r="T103" s="179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0" t="s">
        <v>133</v>
      </c>
      <c r="AT103" s="180" t="s">
        <v>129</v>
      </c>
      <c r="AU103" s="180" t="s">
        <v>80</v>
      </c>
      <c r="AY103" s="15" t="s">
        <v>128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15" t="s">
        <v>80</v>
      </c>
      <c r="BK103" s="181">
        <f>ROUND(I103*H103,2)</f>
        <v>0</v>
      </c>
      <c r="BL103" s="15" t="s">
        <v>133</v>
      </c>
      <c r="BM103" s="180" t="s">
        <v>170</v>
      </c>
    </row>
    <row r="104" spans="1:65" s="2" customFormat="1" ht="39">
      <c r="A104" s="32"/>
      <c r="B104" s="33"/>
      <c r="C104" s="34"/>
      <c r="D104" s="182" t="s">
        <v>135</v>
      </c>
      <c r="E104" s="34"/>
      <c r="F104" s="183" t="s">
        <v>171</v>
      </c>
      <c r="G104" s="34"/>
      <c r="H104" s="34"/>
      <c r="I104" s="184"/>
      <c r="J104" s="34"/>
      <c r="K104" s="34"/>
      <c r="L104" s="37"/>
      <c r="M104" s="185"/>
      <c r="N104" s="186"/>
      <c r="O104" s="62"/>
      <c r="P104" s="62"/>
      <c r="Q104" s="62"/>
      <c r="R104" s="62"/>
      <c r="S104" s="62"/>
      <c r="T104" s="63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5" t="s">
        <v>135</v>
      </c>
      <c r="AU104" s="15" t="s">
        <v>80</v>
      </c>
    </row>
    <row r="105" spans="1:65" s="2" customFormat="1" ht="16.5" customHeight="1">
      <c r="A105" s="32"/>
      <c r="B105" s="33"/>
      <c r="C105" s="169" t="s">
        <v>172</v>
      </c>
      <c r="D105" s="169" t="s">
        <v>129</v>
      </c>
      <c r="E105" s="170" t="s">
        <v>173</v>
      </c>
      <c r="F105" s="171" t="s">
        <v>174</v>
      </c>
      <c r="G105" s="172" t="s">
        <v>139</v>
      </c>
      <c r="H105" s="173">
        <v>0.3</v>
      </c>
      <c r="I105" s="174"/>
      <c r="J105" s="175">
        <f>ROUND(I105*H105,2)</f>
        <v>0</v>
      </c>
      <c r="K105" s="171" t="s">
        <v>140</v>
      </c>
      <c r="L105" s="37"/>
      <c r="M105" s="176" t="s">
        <v>19</v>
      </c>
      <c r="N105" s="177" t="s">
        <v>44</v>
      </c>
      <c r="O105" s="62"/>
      <c r="P105" s="178">
        <f>O105*H105</f>
        <v>0</v>
      </c>
      <c r="Q105" s="178">
        <v>0</v>
      </c>
      <c r="R105" s="178">
        <f>Q105*H105</f>
        <v>0</v>
      </c>
      <c r="S105" s="178">
        <v>0</v>
      </c>
      <c r="T105" s="179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0" t="s">
        <v>133</v>
      </c>
      <c r="AT105" s="180" t="s">
        <v>129</v>
      </c>
      <c r="AU105" s="180" t="s">
        <v>80</v>
      </c>
      <c r="AY105" s="15" t="s">
        <v>128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15" t="s">
        <v>80</v>
      </c>
      <c r="BK105" s="181">
        <f>ROUND(I105*H105,2)</f>
        <v>0</v>
      </c>
      <c r="BL105" s="15" t="s">
        <v>133</v>
      </c>
      <c r="BM105" s="180" t="s">
        <v>175</v>
      </c>
    </row>
    <row r="106" spans="1:65" s="2" customFormat="1" ht="48.75">
      <c r="A106" s="32"/>
      <c r="B106" s="33"/>
      <c r="C106" s="34"/>
      <c r="D106" s="182" t="s">
        <v>135</v>
      </c>
      <c r="E106" s="34"/>
      <c r="F106" s="183" t="s">
        <v>176</v>
      </c>
      <c r="G106" s="34"/>
      <c r="H106" s="34"/>
      <c r="I106" s="184"/>
      <c r="J106" s="34"/>
      <c r="K106" s="34"/>
      <c r="L106" s="37"/>
      <c r="M106" s="185"/>
      <c r="N106" s="186"/>
      <c r="O106" s="62"/>
      <c r="P106" s="62"/>
      <c r="Q106" s="62"/>
      <c r="R106" s="62"/>
      <c r="S106" s="62"/>
      <c r="T106" s="63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5" t="s">
        <v>135</v>
      </c>
      <c r="AU106" s="15" t="s">
        <v>80</v>
      </c>
    </row>
    <row r="107" spans="1:65" s="2" customFormat="1" ht="16.5" customHeight="1">
      <c r="A107" s="32"/>
      <c r="B107" s="33"/>
      <c r="C107" s="169" t="s">
        <v>177</v>
      </c>
      <c r="D107" s="169" t="s">
        <v>129</v>
      </c>
      <c r="E107" s="170" t="s">
        <v>178</v>
      </c>
      <c r="F107" s="171" t="s">
        <v>179</v>
      </c>
      <c r="G107" s="172" t="s">
        <v>139</v>
      </c>
      <c r="H107" s="173">
        <v>2.1999999999999999E-2</v>
      </c>
      <c r="I107" s="174"/>
      <c r="J107" s="175">
        <f>ROUND(I107*H107,2)</f>
        <v>0</v>
      </c>
      <c r="K107" s="171" t="s">
        <v>140</v>
      </c>
      <c r="L107" s="37"/>
      <c r="M107" s="176" t="s">
        <v>19</v>
      </c>
      <c r="N107" s="177" t="s">
        <v>44</v>
      </c>
      <c r="O107" s="62"/>
      <c r="P107" s="178">
        <f>O107*H107</f>
        <v>0</v>
      </c>
      <c r="Q107" s="178">
        <v>0</v>
      </c>
      <c r="R107" s="178">
        <f>Q107*H107</f>
        <v>0</v>
      </c>
      <c r="S107" s="178">
        <v>0</v>
      </c>
      <c r="T107" s="179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0" t="s">
        <v>133</v>
      </c>
      <c r="AT107" s="180" t="s">
        <v>129</v>
      </c>
      <c r="AU107" s="180" t="s">
        <v>80</v>
      </c>
      <c r="AY107" s="15" t="s">
        <v>128</v>
      </c>
      <c r="BE107" s="181">
        <f>IF(N107="základní",J107,0)</f>
        <v>0</v>
      </c>
      <c r="BF107" s="181">
        <f>IF(N107="snížená",J107,0)</f>
        <v>0</v>
      </c>
      <c r="BG107" s="181">
        <f>IF(N107="zákl. přenesená",J107,0)</f>
        <v>0</v>
      </c>
      <c r="BH107" s="181">
        <f>IF(N107="sníž. přenesená",J107,0)</f>
        <v>0</v>
      </c>
      <c r="BI107" s="181">
        <f>IF(N107="nulová",J107,0)</f>
        <v>0</v>
      </c>
      <c r="BJ107" s="15" t="s">
        <v>80</v>
      </c>
      <c r="BK107" s="181">
        <f>ROUND(I107*H107,2)</f>
        <v>0</v>
      </c>
      <c r="BL107" s="15" t="s">
        <v>133</v>
      </c>
      <c r="BM107" s="180" t="s">
        <v>180</v>
      </c>
    </row>
    <row r="108" spans="1:65" s="2" customFormat="1" ht="29.25">
      <c r="A108" s="32"/>
      <c r="B108" s="33"/>
      <c r="C108" s="34"/>
      <c r="D108" s="182" t="s">
        <v>135</v>
      </c>
      <c r="E108" s="34"/>
      <c r="F108" s="183" t="s">
        <v>181</v>
      </c>
      <c r="G108" s="34"/>
      <c r="H108" s="34"/>
      <c r="I108" s="184"/>
      <c r="J108" s="34"/>
      <c r="K108" s="34"/>
      <c r="L108" s="37"/>
      <c r="M108" s="185"/>
      <c r="N108" s="186"/>
      <c r="O108" s="62"/>
      <c r="P108" s="62"/>
      <c r="Q108" s="62"/>
      <c r="R108" s="62"/>
      <c r="S108" s="62"/>
      <c r="T108" s="63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5" t="s">
        <v>135</v>
      </c>
      <c r="AU108" s="15" t="s">
        <v>80</v>
      </c>
    </row>
    <row r="109" spans="1:65" s="2" customFormat="1" ht="16.5" customHeight="1">
      <c r="A109" s="32"/>
      <c r="B109" s="33"/>
      <c r="C109" s="169" t="s">
        <v>182</v>
      </c>
      <c r="D109" s="169" t="s">
        <v>129</v>
      </c>
      <c r="E109" s="170" t="s">
        <v>183</v>
      </c>
      <c r="F109" s="171" t="s">
        <v>184</v>
      </c>
      <c r="G109" s="172" t="s">
        <v>185</v>
      </c>
      <c r="H109" s="173">
        <v>4</v>
      </c>
      <c r="I109" s="174"/>
      <c r="J109" s="175">
        <f>ROUND(I109*H109,2)</f>
        <v>0</v>
      </c>
      <c r="K109" s="171" t="s">
        <v>140</v>
      </c>
      <c r="L109" s="37"/>
      <c r="M109" s="176" t="s">
        <v>19</v>
      </c>
      <c r="N109" s="177" t="s">
        <v>44</v>
      </c>
      <c r="O109" s="62"/>
      <c r="P109" s="178">
        <f>O109*H109</f>
        <v>0</v>
      </c>
      <c r="Q109" s="178">
        <v>0</v>
      </c>
      <c r="R109" s="178">
        <f>Q109*H109</f>
        <v>0</v>
      </c>
      <c r="S109" s="178">
        <v>0</v>
      </c>
      <c r="T109" s="179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0" t="s">
        <v>133</v>
      </c>
      <c r="AT109" s="180" t="s">
        <v>129</v>
      </c>
      <c r="AU109" s="180" t="s">
        <v>80</v>
      </c>
      <c r="AY109" s="15" t="s">
        <v>128</v>
      </c>
      <c r="BE109" s="181">
        <f>IF(N109="základní",J109,0)</f>
        <v>0</v>
      </c>
      <c r="BF109" s="181">
        <f>IF(N109="snížená",J109,0)</f>
        <v>0</v>
      </c>
      <c r="BG109" s="181">
        <f>IF(N109="zákl. přenesená",J109,0)</f>
        <v>0</v>
      </c>
      <c r="BH109" s="181">
        <f>IF(N109="sníž. přenesená",J109,0)</f>
        <v>0</v>
      </c>
      <c r="BI109" s="181">
        <f>IF(N109="nulová",J109,0)</f>
        <v>0</v>
      </c>
      <c r="BJ109" s="15" t="s">
        <v>80</v>
      </c>
      <c r="BK109" s="181">
        <f>ROUND(I109*H109,2)</f>
        <v>0</v>
      </c>
      <c r="BL109" s="15" t="s">
        <v>133</v>
      </c>
      <c r="BM109" s="180" t="s">
        <v>186</v>
      </c>
    </row>
    <row r="110" spans="1:65" s="2" customFormat="1" ht="39">
      <c r="A110" s="32"/>
      <c r="B110" s="33"/>
      <c r="C110" s="34"/>
      <c r="D110" s="182" t="s">
        <v>135</v>
      </c>
      <c r="E110" s="34"/>
      <c r="F110" s="183" t="s">
        <v>187</v>
      </c>
      <c r="G110" s="34"/>
      <c r="H110" s="34"/>
      <c r="I110" s="184"/>
      <c r="J110" s="34"/>
      <c r="K110" s="34"/>
      <c r="L110" s="37"/>
      <c r="M110" s="185"/>
      <c r="N110" s="186"/>
      <c r="O110" s="62"/>
      <c r="P110" s="62"/>
      <c r="Q110" s="62"/>
      <c r="R110" s="62"/>
      <c r="S110" s="62"/>
      <c r="T110" s="63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5" t="s">
        <v>135</v>
      </c>
      <c r="AU110" s="15" t="s">
        <v>80</v>
      </c>
    </row>
    <row r="111" spans="1:65" s="2" customFormat="1" ht="16.5" customHeight="1">
      <c r="A111" s="32"/>
      <c r="B111" s="33"/>
      <c r="C111" s="169" t="s">
        <v>188</v>
      </c>
      <c r="D111" s="169" t="s">
        <v>129</v>
      </c>
      <c r="E111" s="170" t="s">
        <v>189</v>
      </c>
      <c r="F111" s="171" t="s">
        <v>190</v>
      </c>
      <c r="G111" s="172" t="s">
        <v>185</v>
      </c>
      <c r="H111" s="173">
        <v>4</v>
      </c>
      <c r="I111" s="174"/>
      <c r="J111" s="175">
        <f>ROUND(I111*H111,2)</f>
        <v>0</v>
      </c>
      <c r="K111" s="171" t="s">
        <v>140</v>
      </c>
      <c r="L111" s="37"/>
      <c r="M111" s="176" t="s">
        <v>19</v>
      </c>
      <c r="N111" s="177" t="s">
        <v>44</v>
      </c>
      <c r="O111" s="62"/>
      <c r="P111" s="178">
        <f>O111*H111</f>
        <v>0</v>
      </c>
      <c r="Q111" s="178">
        <v>0</v>
      </c>
      <c r="R111" s="178">
        <f>Q111*H111</f>
        <v>0</v>
      </c>
      <c r="S111" s="178">
        <v>0</v>
      </c>
      <c r="T111" s="179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0" t="s">
        <v>133</v>
      </c>
      <c r="AT111" s="180" t="s">
        <v>129</v>
      </c>
      <c r="AU111" s="180" t="s">
        <v>80</v>
      </c>
      <c r="AY111" s="15" t="s">
        <v>128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15" t="s">
        <v>80</v>
      </c>
      <c r="BK111" s="181">
        <f>ROUND(I111*H111,2)</f>
        <v>0</v>
      </c>
      <c r="BL111" s="15" t="s">
        <v>133</v>
      </c>
      <c r="BM111" s="180" t="s">
        <v>191</v>
      </c>
    </row>
    <row r="112" spans="1:65" s="2" customFormat="1" ht="29.25">
      <c r="A112" s="32"/>
      <c r="B112" s="33"/>
      <c r="C112" s="34"/>
      <c r="D112" s="182" t="s">
        <v>135</v>
      </c>
      <c r="E112" s="34"/>
      <c r="F112" s="183" t="s">
        <v>192</v>
      </c>
      <c r="G112" s="34"/>
      <c r="H112" s="34"/>
      <c r="I112" s="184"/>
      <c r="J112" s="34"/>
      <c r="K112" s="34"/>
      <c r="L112" s="37"/>
      <c r="M112" s="185"/>
      <c r="N112" s="186"/>
      <c r="O112" s="62"/>
      <c r="P112" s="62"/>
      <c r="Q112" s="62"/>
      <c r="R112" s="62"/>
      <c r="S112" s="62"/>
      <c r="T112" s="63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5" t="s">
        <v>135</v>
      </c>
      <c r="AU112" s="15" t="s">
        <v>80</v>
      </c>
    </row>
    <row r="113" spans="1:65" s="2" customFormat="1" ht="24.2" customHeight="1">
      <c r="A113" s="32"/>
      <c r="B113" s="33"/>
      <c r="C113" s="169" t="s">
        <v>193</v>
      </c>
      <c r="D113" s="169" t="s">
        <v>129</v>
      </c>
      <c r="E113" s="170" t="s">
        <v>194</v>
      </c>
      <c r="F113" s="171" t="s">
        <v>195</v>
      </c>
      <c r="G113" s="172" t="s">
        <v>196</v>
      </c>
      <c r="H113" s="173">
        <v>100</v>
      </c>
      <c r="I113" s="174"/>
      <c r="J113" s="175">
        <f>ROUND(I113*H113,2)</f>
        <v>0</v>
      </c>
      <c r="K113" s="171" t="s">
        <v>140</v>
      </c>
      <c r="L113" s="37"/>
      <c r="M113" s="176" t="s">
        <v>19</v>
      </c>
      <c r="N113" s="177" t="s">
        <v>44</v>
      </c>
      <c r="O113" s="62"/>
      <c r="P113" s="178">
        <f>O113*H113</f>
        <v>0</v>
      </c>
      <c r="Q113" s="178">
        <v>0</v>
      </c>
      <c r="R113" s="178">
        <f>Q113*H113</f>
        <v>0</v>
      </c>
      <c r="S113" s="178">
        <v>0</v>
      </c>
      <c r="T113" s="179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0" t="s">
        <v>133</v>
      </c>
      <c r="AT113" s="180" t="s">
        <v>129</v>
      </c>
      <c r="AU113" s="180" t="s">
        <v>80</v>
      </c>
      <c r="AY113" s="15" t="s">
        <v>128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15" t="s">
        <v>80</v>
      </c>
      <c r="BK113" s="181">
        <f>ROUND(I113*H113,2)</f>
        <v>0</v>
      </c>
      <c r="BL113" s="15" t="s">
        <v>133</v>
      </c>
      <c r="BM113" s="180" t="s">
        <v>197</v>
      </c>
    </row>
    <row r="114" spans="1:65" s="2" customFormat="1" ht="29.25">
      <c r="A114" s="32"/>
      <c r="B114" s="33"/>
      <c r="C114" s="34"/>
      <c r="D114" s="182" t="s">
        <v>135</v>
      </c>
      <c r="E114" s="34"/>
      <c r="F114" s="183" t="s">
        <v>198</v>
      </c>
      <c r="G114" s="34"/>
      <c r="H114" s="34"/>
      <c r="I114" s="184"/>
      <c r="J114" s="34"/>
      <c r="K114" s="34"/>
      <c r="L114" s="37"/>
      <c r="M114" s="185"/>
      <c r="N114" s="186"/>
      <c r="O114" s="62"/>
      <c r="P114" s="62"/>
      <c r="Q114" s="62"/>
      <c r="R114" s="62"/>
      <c r="S114" s="62"/>
      <c r="T114" s="63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5" t="s">
        <v>135</v>
      </c>
      <c r="AU114" s="15" t="s">
        <v>80</v>
      </c>
    </row>
    <row r="115" spans="1:65" s="2" customFormat="1" ht="16.5" customHeight="1">
      <c r="A115" s="32"/>
      <c r="B115" s="33"/>
      <c r="C115" s="169" t="s">
        <v>199</v>
      </c>
      <c r="D115" s="169" t="s">
        <v>129</v>
      </c>
      <c r="E115" s="170" t="s">
        <v>200</v>
      </c>
      <c r="F115" s="171" t="s">
        <v>201</v>
      </c>
      <c r="G115" s="172" t="s">
        <v>139</v>
      </c>
      <c r="H115" s="173">
        <v>0.122</v>
      </c>
      <c r="I115" s="174"/>
      <c r="J115" s="175">
        <f>ROUND(I115*H115,2)</f>
        <v>0</v>
      </c>
      <c r="K115" s="171" t="s">
        <v>140</v>
      </c>
      <c r="L115" s="37"/>
      <c r="M115" s="176" t="s">
        <v>19</v>
      </c>
      <c r="N115" s="177" t="s">
        <v>44</v>
      </c>
      <c r="O115" s="62"/>
      <c r="P115" s="178">
        <f>O115*H115</f>
        <v>0</v>
      </c>
      <c r="Q115" s="178">
        <v>0</v>
      </c>
      <c r="R115" s="178">
        <f>Q115*H115</f>
        <v>0</v>
      </c>
      <c r="S115" s="178">
        <v>0</v>
      </c>
      <c r="T115" s="179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0" t="s">
        <v>133</v>
      </c>
      <c r="AT115" s="180" t="s">
        <v>129</v>
      </c>
      <c r="AU115" s="180" t="s">
        <v>80</v>
      </c>
      <c r="AY115" s="15" t="s">
        <v>128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15" t="s">
        <v>80</v>
      </c>
      <c r="BK115" s="181">
        <f>ROUND(I115*H115,2)</f>
        <v>0</v>
      </c>
      <c r="BL115" s="15" t="s">
        <v>133</v>
      </c>
      <c r="BM115" s="180" t="s">
        <v>202</v>
      </c>
    </row>
    <row r="116" spans="1:65" s="2" customFormat="1" ht="19.5">
      <c r="A116" s="32"/>
      <c r="B116" s="33"/>
      <c r="C116" s="34"/>
      <c r="D116" s="182" t="s">
        <v>135</v>
      </c>
      <c r="E116" s="34"/>
      <c r="F116" s="183" t="s">
        <v>203</v>
      </c>
      <c r="G116" s="34"/>
      <c r="H116" s="34"/>
      <c r="I116" s="184"/>
      <c r="J116" s="34"/>
      <c r="K116" s="34"/>
      <c r="L116" s="37"/>
      <c r="M116" s="185"/>
      <c r="N116" s="186"/>
      <c r="O116" s="62"/>
      <c r="P116" s="62"/>
      <c r="Q116" s="62"/>
      <c r="R116" s="62"/>
      <c r="S116" s="62"/>
      <c r="T116" s="63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135</v>
      </c>
      <c r="AU116" s="15" t="s">
        <v>80</v>
      </c>
    </row>
    <row r="117" spans="1:65" s="2" customFormat="1" ht="16.5" customHeight="1">
      <c r="A117" s="32"/>
      <c r="B117" s="33"/>
      <c r="C117" s="169" t="s">
        <v>8</v>
      </c>
      <c r="D117" s="169" t="s">
        <v>129</v>
      </c>
      <c r="E117" s="170" t="s">
        <v>204</v>
      </c>
      <c r="F117" s="171" t="s">
        <v>205</v>
      </c>
      <c r="G117" s="172" t="s">
        <v>139</v>
      </c>
      <c r="H117" s="173">
        <v>2.1999999999999999E-2</v>
      </c>
      <c r="I117" s="174"/>
      <c r="J117" s="175">
        <f>ROUND(I117*H117,2)</f>
        <v>0</v>
      </c>
      <c r="K117" s="171" t="s">
        <v>140</v>
      </c>
      <c r="L117" s="37"/>
      <c r="M117" s="176" t="s">
        <v>19</v>
      </c>
      <c r="N117" s="177" t="s">
        <v>44</v>
      </c>
      <c r="O117" s="62"/>
      <c r="P117" s="178">
        <f>O117*H117</f>
        <v>0</v>
      </c>
      <c r="Q117" s="178">
        <v>0</v>
      </c>
      <c r="R117" s="178">
        <f>Q117*H117</f>
        <v>0</v>
      </c>
      <c r="S117" s="178">
        <v>0</v>
      </c>
      <c r="T117" s="179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0" t="s">
        <v>133</v>
      </c>
      <c r="AT117" s="180" t="s">
        <v>129</v>
      </c>
      <c r="AU117" s="180" t="s">
        <v>80</v>
      </c>
      <c r="AY117" s="15" t="s">
        <v>128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15" t="s">
        <v>80</v>
      </c>
      <c r="BK117" s="181">
        <f>ROUND(I117*H117,2)</f>
        <v>0</v>
      </c>
      <c r="BL117" s="15" t="s">
        <v>133</v>
      </c>
      <c r="BM117" s="180" t="s">
        <v>206</v>
      </c>
    </row>
    <row r="118" spans="1:65" s="2" customFormat="1" ht="29.25">
      <c r="A118" s="32"/>
      <c r="B118" s="33"/>
      <c r="C118" s="34"/>
      <c r="D118" s="182" t="s">
        <v>135</v>
      </c>
      <c r="E118" s="34"/>
      <c r="F118" s="183" t="s">
        <v>207</v>
      </c>
      <c r="G118" s="34"/>
      <c r="H118" s="34"/>
      <c r="I118" s="184"/>
      <c r="J118" s="34"/>
      <c r="K118" s="34"/>
      <c r="L118" s="37"/>
      <c r="M118" s="185"/>
      <c r="N118" s="186"/>
      <c r="O118" s="62"/>
      <c r="P118" s="62"/>
      <c r="Q118" s="62"/>
      <c r="R118" s="62"/>
      <c r="S118" s="62"/>
      <c r="T118" s="63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135</v>
      </c>
      <c r="AU118" s="15" t="s">
        <v>80</v>
      </c>
    </row>
    <row r="119" spans="1:65" s="2" customFormat="1" ht="16.5" customHeight="1">
      <c r="A119" s="32"/>
      <c r="B119" s="33"/>
      <c r="C119" s="169" t="s">
        <v>208</v>
      </c>
      <c r="D119" s="169" t="s">
        <v>129</v>
      </c>
      <c r="E119" s="170" t="s">
        <v>209</v>
      </c>
      <c r="F119" s="171" t="s">
        <v>210</v>
      </c>
      <c r="G119" s="172" t="s">
        <v>211</v>
      </c>
      <c r="H119" s="173">
        <v>4</v>
      </c>
      <c r="I119" s="174"/>
      <c r="J119" s="175">
        <f>ROUND(I119*H119,2)</f>
        <v>0</v>
      </c>
      <c r="K119" s="171" t="s">
        <v>140</v>
      </c>
      <c r="L119" s="37"/>
      <c r="M119" s="176" t="s">
        <v>19</v>
      </c>
      <c r="N119" s="177" t="s">
        <v>44</v>
      </c>
      <c r="O119" s="62"/>
      <c r="P119" s="178">
        <f>O119*H119</f>
        <v>0</v>
      </c>
      <c r="Q119" s="178">
        <v>0</v>
      </c>
      <c r="R119" s="178">
        <f>Q119*H119</f>
        <v>0</v>
      </c>
      <c r="S119" s="178">
        <v>0</v>
      </c>
      <c r="T119" s="179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0" t="s">
        <v>133</v>
      </c>
      <c r="AT119" s="180" t="s">
        <v>129</v>
      </c>
      <c r="AU119" s="180" t="s">
        <v>80</v>
      </c>
      <c r="AY119" s="15" t="s">
        <v>128</v>
      </c>
      <c r="BE119" s="181">
        <f>IF(N119="základní",J119,0)</f>
        <v>0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15" t="s">
        <v>80</v>
      </c>
      <c r="BK119" s="181">
        <f>ROUND(I119*H119,2)</f>
        <v>0</v>
      </c>
      <c r="BL119" s="15" t="s">
        <v>133</v>
      </c>
      <c r="BM119" s="180" t="s">
        <v>212</v>
      </c>
    </row>
    <row r="120" spans="1:65" s="2" customFormat="1" ht="29.25">
      <c r="A120" s="32"/>
      <c r="B120" s="33"/>
      <c r="C120" s="34"/>
      <c r="D120" s="182" t="s">
        <v>135</v>
      </c>
      <c r="E120" s="34"/>
      <c r="F120" s="183" t="s">
        <v>213</v>
      </c>
      <c r="G120" s="34"/>
      <c r="H120" s="34"/>
      <c r="I120" s="184"/>
      <c r="J120" s="34"/>
      <c r="K120" s="34"/>
      <c r="L120" s="37"/>
      <c r="M120" s="185"/>
      <c r="N120" s="186"/>
      <c r="O120" s="62"/>
      <c r="P120" s="62"/>
      <c r="Q120" s="62"/>
      <c r="R120" s="62"/>
      <c r="S120" s="62"/>
      <c r="T120" s="63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135</v>
      </c>
      <c r="AU120" s="15" t="s">
        <v>80</v>
      </c>
    </row>
    <row r="121" spans="1:65" s="2" customFormat="1" ht="16.5" customHeight="1">
      <c r="A121" s="32"/>
      <c r="B121" s="33"/>
      <c r="C121" s="169" t="s">
        <v>214</v>
      </c>
      <c r="D121" s="169" t="s">
        <v>129</v>
      </c>
      <c r="E121" s="170" t="s">
        <v>215</v>
      </c>
      <c r="F121" s="171" t="s">
        <v>216</v>
      </c>
      <c r="G121" s="172" t="s">
        <v>211</v>
      </c>
      <c r="H121" s="173">
        <v>6</v>
      </c>
      <c r="I121" s="174"/>
      <c r="J121" s="175">
        <f>ROUND(I121*H121,2)</f>
        <v>0</v>
      </c>
      <c r="K121" s="171" t="s">
        <v>140</v>
      </c>
      <c r="L121" s="37"/>
      <c r="M121" s="176" t="s">
        <v>19</v>
      </c>
      <c r="N121" s="177" t="s">
        <v>44</v>
      </c>
      <c r="O121" s="62"/>
      <c r="P121" s="178">
        <f>O121*H121</f>
        <v>0</v>
      </c>
      <c r="Q121" s="178">
        <v>0</v>
      </c>
      <c r="R121" s="178">
        <f>Q121*H121</f>
        <v>0</v>
      </c>
      <c r="S121" s="178">
        <v>0</v>
      </c>
      <c r="T121" s="179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0" t="s">
        <v>133</v>
      </c>
      <c r="AT121" s="180" t="s">
        <v>129</v>
      </c>
      <c r="AU121" s="180" t="s">
        <v>80</v>
      </c>
      <c r="AY121" s="15" t="s">
        <v>128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15" t="s">
        <v>80</v>
      </c>
      <c r="BK121" s="181">
        <f>ROUND(I121*H121,2)</f>
        <v>0</v>
      </c>
      <c r="BL121" s="15" t="s">
        <v>133</v>
      </c>
      <c r="BM121" s="180" t="s">
        <v>217</v>
      </c>
    </row>
    <row r="122" spans="1:65" s="2" customFormat="1" ht="19.5">
      <c r="A122" s="32"/>
      <c r="B122" s="33"/>
      <c r="C122" s="34"/>
      <c r="D122" s="182" t="s">
        <v>135</v>
      </c>
      <c r="E122" s="34"/>
      <c r="F122" s="183" t="s">
        <v>218</v>
      </c>
      <c r="G122" s="34"/>
      <c r="H122" s="34"/>
      <c r="I122" s="184"/>
      <c r="J122" s="34"/>
      <c r="K122" s="34"/>
      <c r="L122" s="37"/>
      <c r="M122" s="185"/>
      <c r="N122" s="186"/>
      <c r="O122" s="62"/>
      <c r="P122" s="62"/>
      <c r="Q122" s="62"/>
      <c r="R122" s="62"/>
      <c r="S122" s="62"/>
      <c r="T122" s="63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135</v>
      </c>
      <c r="AU122" s="15" t="s">
        <v>80</v>
      </c>
    </row>
    <row r="123" spans="1:65" s="2" customFormat="1" ht="16.5" customHeight="1">
      <c r="A123" s="32"/>
      <c r="B123" s="33"/>
      <c r="C123" s="187" t="s">
        <v>219</v>
      </c>
      <c r="D123" s="187" t="s">
        <v>220</v>
      </c>
      <c r="E123" s="188" t="s">
        <v>221</v>
      </c>
      <c r="F123" s="189" t="s">
        <v>222</v>
      </c>
      <c r="G123" s="190" t="s">
        <v>196</v>
      </c>
      <c r="H123" s="191">
        <v>50</v>
      </c>
      <c r="I123" s="192"/>
      <c r="J123" s="193">
        <f>ROUND(I123*H123,2)</f>
        <v>0</v>
      </c>
      <c r="K123" s="189" t="s">
        <v>140</v>
      </c>
      <c r="L123" s="194"/>
      <c r="M123" s="195" t="s">
        <v>19</v>
      </c>
      <c r="N123" s="196" t="s">
        <v>44</v>
      </c>
      <c r="O123" s="62"/>
      <c r="P123" s="178">
        <f>O123*H123</f>
        <v>0</v>
      </c>
      <c r="Q123" s="178">
        <v>6.4979999999999996E-2</v>
      </c>
      <c r="R123" s="178">
        <f>Q123*H123</f>
        <v>3.2489999999999997</v>
      </c>
      <c r="S123" s="178">
        <v>0</v>
      </c>
      <c r="T123" s="179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0" t="s">
        <v>167</v>
      </c>
      <c r="AT123" s="180" t="s">
        <v>220</v>
      </c>
      <c r="AU123" s="180" t="s">
        <v>80</v>
      </c>
      <c r="AY123" s="15" t="s">
        <v>128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15" t="s">
        <v>80</v>
      </c>
      <c r="BK123" s="181">
        <f>ROUND(I123*H123,2)</f>
        <v>0</v>
      </c>
      <c r="BL123" s="15" t="s">
        <v>133</v>
      </c>
      <c r="BM123" s="180" t="s">
        <v>223</v>
      </c>
    </row>
    <row r="124" spans="1:65" s="2" customFormat="1" ht="11.25">
      <c r="A124" s="32"/>
      <c r="B124" s="33"/>
      <c r="C124" s="34"/>
      <c r="D124" s="182" t="s">
        <v>135</v>
      </c>
      <c r="E124" s="34"/>
      <c r="F124" s="183" t="s">
        <v>222</v>
      </c>
      <c r="G124" s="34"/>
      <c r="H124" s="34"/>
      <c r="I124" s="184"/>
      <c r="J124" s="34"/>
      <c r="K124" s="34"/>
      <c r="L124" s="37"/>
      <c r="M124" s="185"/>
      <c r="N124" s="186"/>
      <c r="O124" s="62"/>
      <c r="P124" s="62"/>
      <c r="Q124" s="62"/>
      <c r="R124" s="62"/>
      <c r="S124" s="62"/>
      <c r="T124" s="63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135</v>
      </c>
      <c r="AU124" s="15" t="s">
        <v>80</v>
      </c>
    </row>
    <row r="125" spans="1:65" s="2" customFormat="1" ht="16.5" customHeight="1">
      <c r="A125" s="32"/>
      <c r="B125" s="33"/>
      <c r="C125" s="187" t="s">
        <v>224</v>
      </c>
      <c r="D125" s="187" t="s">
        <v>220</v>
      </c>
      <c r="E125" s="188" t="s">
        <v>225</v>
      </c>
      <c r="F125" s="189" t="s">
        <v>226</v>
      </c>
      <c r="G125" s="190" t="s">
        <v>211</v>
      </c>
      <c r="H125" s="191">
        <v>32</v>
      </c>
      <c r="I125" s="192"/>
      <c r="J125" s="193">
        <f>ROUND(I125*H125,2)</f>
        <v>0</v>
      </c>
      <c r="K125" s="189" t="s">
        <v>140</v>
      </c>
      <c r="L125" s="194"/>
      <c r="M125" s="195" t="s">
        <v>19</v>
      </c>
      <c r="N125" s="196" t="s">
        <v>44</v>
      </c>
      <c r="O125" s="62"/>
      <c r="P125" s="178">
        <f>O125*H125</f>
        <v>0</v>
      </c>
      <c r="Q125" s="178">
        <v>0.32705000000000001</v>
      </c>
      <c r="R125" s="178">
        <f>Q125*H125</f>
        <v>10.4656</v>
      </c>
      <c r="S125" s="178">
        <v>0</v>
      </c>
      <c r="T125" s="179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0" t="s">
        <v>167</v>
      </c>
      <c r="AT125" s="180" t="s">
        <v>220</v>
      </c>
      <c r="AU125" s="180" t="s">
        <v>80</v>
      </c>
      <c r="AY125" s="15" t="s">
        <v>128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5" t="s">
        <v>80</v>
      </c>
      <c r="BK125" s="181">
        <f>ROUND(I125*H125,2)</f>
        <v>0</v>
      </c>
      <c r="BL125" s="15" t="s">
        <v>133</v>
      </c>
      <c r="BM125" s="180" t="s">
        <v>227</v>
      </c>
    </row>
    <row r="126" spans="1:65" s="2" customFormat="1" ht="11.25">
      <c r="A126" s="32"/>
      <c r="B126" s="33"/>
      <c r="C126" s="34"/>
      <c r="D126" s="182" t="s">
        <v>135</v>
      </c>
      <c r="E126" s="34"/>
      <c r="F126" s="183" t="s">
        <v>226</v>
      </c>
      <c r="G126" s="34"/>
      <c r="H126" s="34"/>
      <c r="I126" s="184"/>
      <c r="J126" s="34"/>
      <c r="K126" s="34"/>
      <c r="L126" s="37"/>
      <c r="M126" s="185"/>
      <c r="N126" s="186"/>
      <c r="O126" s="62"/>
      <c r="P126" s="62"/>
      <c r="Q126" s="62"/>
      <c r="R126" s="62"/>
      <c r="S126" s="62"/>
      <c r="T126" s="63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135</v>
      </c>
      <c r="AU126" s="15" t="s">
        <v>80</v>
      </c>
    </row>
    <row r="127" spans="1:65" s="2" customFormat="1" ht="16.5" customHeight="1">
      <c r="A127" s="32"/>
      <c r="B127" s="33"/>
      <c r="C127" s="169" t="s">
        <v>228</v>
      </c>
      <c r="D127" s="169" t="s">
        <v>129</v>
      </c>
      <c r="E127" s="170" t="s">
        <v>229</v>
      </c>
      <c r="F127" s="171" t="s">
        <v>230</v>
      </c>
      <c r="G127" s="172" t="s">
        <v>231</v>
      </c>
      <c r="H127" s="173">
        <v>101.2</v>
      </c>
      <c r="I127" s="174"/>
      <c r="J127" s="175">
        <f>ROUND(I127*H127,2)</f>
        <v>0</v>
      </c>
      <c r="K127" s="171" t="s">
        <v>140</v>
      </c>
      <c r="L127" s="37"/>
      <c r="M127" s="176" t="s">
        <v>19</v>
      </c>
      <c r="N127" s="177" t="s">
        <v>44</v>
      </c>
      <c r="O127" s="62"/>
      <c r="P127" s="178">
        <f>O127*H127</f>
        <v>0</v>
      </c>
      <c r="Q127" s="178">
        <v>0</v>
      </c>
      <c r="R127" s="178">
        <f>Q127*H127</f>
        <v>0</v>
      </c>
      <c r="S127" s="178">
        <v>0</v>
      </c>
      <c r="T127" s="179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0" t="s">
        <v>133</v>
      </c>
      <c r="AT127" s="180" t="s">
        <v>129</v>
      </c>
      <c r="AU127" s="180" t="s">
        <v>80</v>
      </c>
      <c r="AY127" s="15" t="s">
        <v>128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15" t="s">
        <v>80</v>
      </c>
      <c r="BK127" s="181">
        <f>ROUND(I127*H127,2)</f>
        <v>0</v>
      </c>
      <c r="BL127" s="15" t="s">
        <v>133</v>
      </c>
      <c r="BM127" s="180" t="s">
        <v>232</v>
      </c>
    </row>
    <row r="128" spans="1:65" s="2" customFormat="1" ht="19.5">
      <c r="A128" s="32"/>
      <c r="B128" s="33"/>
      <c r="C128" s="34"/>
      <c r="D128" s="182" t="s">
        <v>135</v>
      </c>
      <c r="E128" s="34"/>
      <c r="F128" s="183" t="s">
        <v>233</v>
      </c>
      <c r="G128" s="34"/>
      <c r="H128" s="34"/>
      <c r="I128" s="184"/>
      <c r="J128" s="34"/>
      <c r="K128" s="34"/>
      <c r="L128" s="37"/>
      <c r="M128" s="185"/>
      <c r="N128" s="186"/>
      <c r="O128" s="62"/>
      <c r="P128" s="62"/>
      <c r="Q128" s="62"/>
      <c r="R128" s="62"/>
      <c r="S128" s="62"/>
      <c r="T128" s="63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135</v>
      </c>
      <c r="AU128" s="15" t="s">
        <v>80</v>
      </c>
    </row>
    <row r="129" spans="1:65" s="2" customFormat="1" ht="16.5" customHeight="1">
      <c r="A129" s="32"/>
      <c r="B129" s="33"/>
      <c r="C129" s="187" t="s">
        <v>7</v>
      </c>
      <c r="D129" s="187" t="s">
        <v>220</v>
      </c>
      <c r="E129" s="188" t="s">
        <v>234</v>
      </c>
      <c r="F129" s="189" t="s">
        <v>235</v>
      </c>
      <c r="G129" s="190" t="s">
        <v>236</v>
      </c>
      <c r="H129" s="191">
        <v>496.88400000000001</v>
      </c>
      <c r="I129" s="192"/>
      <c r="J129" s="193">
        <f>ROUND(I129*H129,2)</f>
        <v>0</v>
      </c>
      <c r="K129" s="189" t="s">
        <v>140</v>
      </c>
      <c r="L129" s="194"/>
      <c r="M129" s="195" t="s">
        <v>19</v>
      </c>
      <c r="N129" s="196" t="s">
        <v>44</v>
      </c>
      <c r="O129" s="62"/>
      <c r="P129" s="178">
        <f>O129*H129</f>
        <v>0</v>
      </c>
      <c r="Q129" s="178">
        <v>1</v>
      </c>
      <c r="R129" s="178">
        <f>Q129*H129</f>
        <v>496.88400000000001</v>
      </c>
      <c r="S129" s="178">
        <v>0</v>
      </c>
      <c r="T129" s="179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0" t="s">
        <v>167</v>
      </c>
      <c r="AT129" s="180" t="s">
        <v>220</v>
      </c>
      <c r="AU129" s="180" t="s">
        <v>80</v>
      </c>
      <c r="AY129" s="15" t="s">
        <v>128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5" t="s">
        <v>80</v>
      </c>
      <c r="BK129" s="181">
        <f>ROUND(I129*H129,2)</f>
        <v>0</v>
      </c>
      <c r="BL129" s="15" t="s">
        <v>133</v>
      </c>
      <c r="BM129" s="180" t="s">
        <v>237</v>
      </c>
    </row>
    <row r="130" spans="1:65" s="2" customFormat="1" ht="11.25">
      <c r="A130" s="32"/>
      <c r="B130" s="33"/>
      <c r="C130" s="34"/>
      <c r="D130" s="182" t="s">
        <v>135</v>
      </c>
      <c r="E130" s="34"/>
      <c r="F130" s="183" t="s">
        <v>235</v>
      </c>
      <c r="G130" s="34"/>
      <c r="H130" s="34"/>
      <c r="I130" s="184"/>
      <c r="J130" s="34"/>
      <c r="K130" s="34"/>
      <c r="L130" s="37"/>
      <c r="M130" s="185"/>
      <c r="N130" s="186"/>
      <c r="O130" s="62"/>
      <c r="P130" s="62"/>
      <c r="Q130" s="62"/>
      <c r="R130" s="62"/>
      <c r="S130" s="62"/>
      <c r="T130" s="63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135</v>
      </c>
      <c r="AU130" s="15" t="s">
        <v>80</v>
      </c>
    </row>
    <row r="131" spans="1:65" s="11" customFormat="1" ht="25.9" customHeight="1">
      <c r="B131" s="155"/>
      <c r="C131" s="156"/>
      <c r="D131" s="157" t="s">
        <v>72</v>
      </c>
      <c r="E131" s="158" t="s">
        <v>238</v>
      </c>
      <c r="F131" s="158" t="s">
        <v>239</v>
      </c>
      <c r="G131" s="156"/>
      <c r="H131" s="156"/>
      <c r="I131" s="159"/>
      <c r="J131" s="160">
        <f>BK131</f>
        <v>0</v>
      </c>
      <c r="K131" s="156"/>
      <c r="L131" s="161"/>
      <c r="M131" s="162"/>
      <c r="N131" s="163"/>
      <c r="O131" s="163"/>
      <c r="P131" s="164">
        <f>SUM(P132:P141)</f>
        <v>0</v>
      </c>
      <c r="Q131" s="163"/>
      <c r="R131" s="164">
        <f>SUM(R132:R141)</f>
        <v>0</v>
      </c>
      <c r="S131" s="163"/>
      <c r="T131" s="165">
        <f>SUM(T132:T141)</f>
        <v>0</v>
      </c>
      <c r="AR131" s="166" t="s">
        <v>133</v>
      </c>
      <c r="AT131" s="167" t="s">
        <v>72</v>
      </c>
      <c r="AU131" s="167" t="s">
        <v>73</v>
      </c>
      <c r="AY131" s="166" t="s">
        <v>128</v>
      </c>
      <c r="BK131" s="168">
        <f>SUM(BK132:BK141)</f>
        <v>0</v>
      </c>
    </row>
    <row r="132" spans="1:65" s="2" customFormat="1" ht="16.5" customHeight="1">
      <c r="A132" s="32"/>
      <c r="B132" s="33"/>
      <c r="C132" s="169" t="s">
        <v>240</v>
      </c>
      <c r="D132" s="169" t="s">
        <v>129</v>
      </c>
      <c r="E132" s="170" t="s">
        <v>241</v>
      </c>
      <c r="F132" s="171" t="s">
        <v>242</v>
      </c>
      <c r="G132" s="172" t="s">
        <v>211</v>
      </c>
      <c r="H132" s="173">
        <v>1</v>
      </c>
      <c r="I132" s="174"/>
      <c r="J132" s="175">
        <f>ROUND(I132*H132,2)</f>
        <v>0</v>
      </c>
      <c r="K132" s="171" t="s">
        <v>140</v>
      </c>
      <c r="L132" s="37"/>
      <c r="M132" s="176" t="s">
        <v>19</v>
      </c>
      <c r="N132" s="177" t="s">
        <v>44</v>
      </c>
      <c r="O132" s="62"/>
      <c r="P132" s="178">
        <f>O132*H132</f>
        <v>0</v>
      </c>
      <c r="Q132" s="178">
        <v>0</v>
      </c>
      <c r="R132" s="178">
        <f>Q132*H132</f>
        <v>0</v>
      </c>
      <c r="S132" s="178">
        <v>0</v>
      </c>
      <c r="T132" s="179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0" t="s">
        <v>243</v>
      </c>
      <c r="AT132" s="180" t="s">
        <v>129</v>
      </c>
      <c r="AU132" s="180" t="s">
        <v>80</v>
      </c>
      <c r="AY132" s="15" t="s">
        <v>128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5" t="s">
        <v>80</v>
      </c>
      <c r="BK132" s="181">
        <f>ROUND(I132*H132,2)</f>
        <v>0</v>
      </c>
      <c r="BL132" s="15" t="s">
        <v>243</v>
      </c>
      <c r="BM132" s="180" t="s">
        <v>244</v>
      </c>
    </row>
    <row r="133" spans="1:65" s="2" customFormat="1" ht="29.25">
      <c r="A133" s="32"/>
      <c r="B133" s="33"/>
      <c r="C133" s="34"/>
      <c r="D133" s="182" t="s">
        <v>135</v>
      </c>
      <c r="E133" s="34"/>
      <c r="F133" s="183" t="s">
        <v>245</v>
      </c>
      <c r="G133" s="34"/>
      <c r="H133" s="34"/>
      <c r="I133" s="184"/>
      <c r="J133" s="34"/>
      <c r="K133" s="34"/>
      <c r="L133" s="37"/>
      <c r="M133" s="185"/>
      <c r="N133" s="186"/>
      <c r="O133" s="62"/>
      <c r="P133" s="62"/>
      <c r="Q133" s="62"/>
      <c r="R133" s="62"/>
      <c r="S133" s="62"/>
      <c r="T133" s="63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135</v>
      </c>
      <c r="AU133" s="15" t="s">
        <v>80</v>
      </c>
    </row>
    <row r="134" spans="1:65" s="2" customFormat="1" ht="24.2" customHeight="1">
      <c r="A134" s="32"/>
      <c r="B134" s="33"/>
      <c r="C134" s="169" t="s">
        <v>246</v>
      </c>
      <c r="D134" s="169" t="s">
        <v>129</v>
      </c>
      <c r="E134" s="170" t="s">
        <v>247</v>
      </c>
      <c r="F134" s="171" t="s">
        <v>248</v>
      </c>
      <c r="G134" s="172" t="s">
        <v>236</v>
      </c>
      <c r="H134" s="173">
        <v>13.715</v>
      </c>
      <c r="I134" s="174"/>
      <c r="J134" s="175">
        <f>ROUND(I134*H134,2)</f>
        <v>0</v>
      </c>
      <c r="K134" s="171" t="s">
        <v>140</v>
      </c>
      <c r="L134" s="37"/>
      <c r="M134" s="176" t="s">
        <v>19</v>
      </c>
      <c r="N134" s="177" t="s">
        <v>44</v>
      </c>
      <c r="O134" s="62"/>
      <c r="P134" s="178">
        <f>O134*H134</f>
        <v>0</v>
      </c>
      <c r="Q134" s="178">
        <v>0</v>
      </c>
      <c r="R134" s="178">
        <f>Q134*H134</f>
        <v>0</v>
      </c>
      <c r="S134" s="178">
        <v>0</v>
      </c>
      <c r="T134" s="179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0" t="s">
        <v>243</v>
      </c>
      <c r="AT134" s="180" t="s">
        <v>129</v>
      </c>
      <c r="AU134" s="180" t="s">
        <v>80</v>
      </c>
      <c r="AY134" s="15" t="s">
        <v>128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5" t="s">
        <v>80</v>
      </c>
      <c r="BK134" s="181">
        <f>ROUND(I134*H134,2)</f>
        <v>0</v>
      </c>
      <c r="BL134" s="15" t="s">
        <v>243</v>
      </c>
      <c r="BM134" s="180" t="s">
        <v>249</v>
      </c>
    </row>
    <row r="135" spans="1:65" s="2" customFormat="1" ht="39">
      <c r="A135" s="32"/>
      <c r="B135" s="33"/>
      <c r="C135" s="34"/>
      <c r="D135" s="182" t="s">
        <v>135</v>
      </c>
      <c r="E135" s="34"/>
      <c r="F135" s="183" t="s">
        <v>250</v>
      </c>
      <c r="G135" s="34"/>
      <c r="H135" s="34"/>
      <c r="I135" s="184"/>
      <c r="J135" s="34"/>
      <c r="K135" s="34"/>
      <c r="L135" s="37"/>
      <c r="M135" s="185"/>
      <c r="N135" s="186"/>
      <c r="O135" s="62"/>
      <c r="P135" s="62"/>
      <c r="Q135" s="62"/>
      <c r="R135" s="62"/>
      <c r="S135" s="62"/>
      <c r="T135" s="63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135</v>
      </c>
      <c r="AU135" s="15" t="s">
        <v>80</v>
      </c>
    </row>
    <row r="136" spans="1:65" s="2" customFormat="1" ht="24.2" customHeight="1">
      <c r="A136" s="32"/>
      <c r="B136" s="33"/>
      <c r="C136" s="169" t="s">
        <v>251</v>
      </c>
      <c r="D136" s="169" t="s">
        <v>129</v>
      </c>
      <c r="E136" s="170" t="s">
        <v>252</v>
      </c>
      <c r="F136" s="171" t="s">
        <v>253</v>
      </c>
      <c r="G136" s="172" t="s">
        <v>236</v>
      </c>
      <c r="H136" s="173">
        <v>558.23699999999997</v>
      </c>
      <c r="I136" s="174"/>
      <c r="J136" s="175">
        <f>ROUND(I136*H136,2)</f>
        <v>0</v>
      </c>
      <c r="K136" s="171" t="s">
        <v>140</v>
      </c>
      <c r="L136" s="37"/>
      <c r="M136" s="176" t="s">
        <v>19</v>
      </c>
      <c r="N136" s="177" t="s">
        <v>44</v>
      </c>
      <c r="O136" s="62"/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0" t="s">
        <v>243</v>
      </c>
      <c r="AT136" s="180" t="s">
        <v>129</v>
      </c>
      <c r="AU136" s="180" t="s">
        <v>80</v>
      </c>
      <c r="AY136" s="15" t="s">
        <v>128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5" t="s">
        <v>80</v>
      </c>
      <c r="BK136" s="181">
        <f>ROUND(I136*H136,2)</f>
        <v>0</v>
      </c>
      <c r="BL136" s="15" t="s">
        <v>243</v>
      </c>
      <c r="BM136" s="180" t="s">
        <v>254</v>
      </c>
    </row>
    <row r="137" spans="1:65" s="2" customFormat="1" ht="48.75">
      <c r="A137" s="32"/>
      <c r="B137" s="33"/>
      <c r="C137" s="34"/>
      <c r="D137" s="182" t="s">
        <v>135</v>
      </c>
      <c r="E137" s="34"/>
      <c r="F137" s="183" t="s">
        <v>255</v>
      </c>
      <c r="G137" s="34"/>
      <c r="H137" s="34"/>
      <c r="I137" s="184"/>
      <c r="J137" s="34"/>
      <c r="K137" s="34"/>
      <c r="L137" s="37"/>
      <c r="M137" s="185"/>
      <c r="N137" s="186"/>
      <c r="O137" s="62"/>
      <c r="P137" s="62"/>
      <c r="Q137" s="62"/>
      <c r="R137" s="62"/>
      <c r="S137" s="62"/>
      <c r="T137" s="63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135</v>
      </c>
      <c r="AU137" s="15" t="s">
        <v>80</v>
      </c>
    </row>
    <row r="138" spans="1:65" s="2" customFormat="1" ht="16.5" customHeight="1">
      <c r="A138" s="32"/>
      <c r="B138" s="33"/>
      <c r="C138" s="169" t="s">
        <v>256</v>
      </c>
      <c r="D138" s="169" t="s">
        <v>129</v>
      </c>
      <c r="E138" s="170" t="s">
        <v>257</v>
      </c>
      <c r="F138" s="171" t="s">
        <v>258</v>
      </c>
      <c r="G138" s="172" t="s">
        <v>236</v>
      </c>
      <c r="H138" s="173">
        <v>61.344000000000001</v>
      </c>
      <c r="I138" s="174"/>
      <c r="J138" s="175">
        <f>ROUND(I138*H138,2)</f>
        <v>0</v>
      </c>
      <c r="K138" s="171" t="s">
        <v>140</v>
      </c>
      <c r="L138" s="37"/>
      <c r="M138" s="176" t="s">
        <v>19</v>
      </c>
      <c r="N138" s="177" t="s">
        <v>44</v>
      </c>
      <c r="O138" s="62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0" t="s">
        <v>243</v>
      </c>
      <c r="AT138" s="180" t="s">
        <v>129</v>
      </c>
      <c r="AU138" s="180" t="s">
        <v>80</v>
      </c>
      <c r="AY138" s="15" t="s">
        <v>128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5" t="s">
        <v>80</v>
      </c>
      <c r="BK138" s="181">
        <f>ROUND(I138*H138,2)</f>
        <v>0</v>
      </c>
      <c r="BL138" s="15" t="s">
        <v>243</v>
      </c>
      <c r="BM138" s="180" t="s">
        <v>259</v>
      </c>
    </row>
    <row r="139" spans="1:65" s="2" customFormat="1" ht="29.25">
      <c r="A139" s="32"/>
      <c r="B139" s="33"/>
      <c r="C139" s="34"/>
      <c r="D139" s="182" t="s">
        <v>135</v>
      </c>
      <c r="E139" s="34"/>
      <c r="F139" s="183" t="s">
        <v>260</v>
      </c>
      <c r="G139" s="34"/>
      <c r="H139" s="34"/>
      <c r="I139" s="184"/>
      <c r="J139" s="34"/>
      <c r="K139" s="34"/>
      <c r="L139" s="37"/>
      <c r="M139" s="185"/>
      <c r="N139" s="186"/>
      <c r="O139" s="62"/>
      <c r="P139" s="62"/>
      <c r="Q139" s="62"/>
      <c r="R139" s="62"/>
      <c r="S139" s="62"/>
      <c r="T139" s="63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135</v>
      </c>
      <c r="AU139" s="15" t="s">
        <v>80</v>
      </c>
    </row>
    <row r="140" spans="1:65" s="2" customFormat="1" ht="16.5" customHeight="1">
      <c r="A140" s="32"/>
      <c r="B140" s="33"/>
      <c r="C140" s="169" t="s">
        <v>261</v>
      </c>
      <c r="D140" s="169" t="s">
        <v>129</v>
      </c>
      <c r="E140" s="170" t="s">
        <v>262</v>
      </c>
      <c r="F140" s="171" t="s">
        <v>263</v>
      </c>
      <c r="G140" s="172" t="s">
        <v>236</v>
      </c>
      <c r="H140" s="173">
        <v>0.5</v>
      </c>
      <c r="I140" s="174"/>
      <c r="J140" s="175">
        <f>ROUND(I140*H140,2)</f>
        <v>0</v>
      </c>
      <c r="K140" s="171" t="s">
        <v>140</v>
      </c>
      <c r="L140" s="37"/>
      <c r="M140" s="176" t="s">
        <v>19</v>
      </c>
      <c r="N140" s="177" t="s">
        <v>44</v>
      </c>
      <c r="O140" s="62"/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0" t="s">
        <v>243</v>
      </c>
      <c r="AT140" s="180" t="s">
        <v>129</v>
      </c>
      <c r="AU140" s="180" t="s">
        <v>80</v>
      </c>
      <c r="AY140" s="15" t="s">
        <v>128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5" t="s">
        <v>80</v>
      </c>
      <c r="BK140" s="181">
        <f>ROUND(I140*H140,2)</f>
        <v>0</v>
      </c>
      <c r="BL140" s="15" t="s">
        <v>243</v>
      </c>
      <c r="BM140" s="180" t="s">
        <v>264</v>
      </c>
    </row>
    <row r="141" spans="1:65" s="2" customFormat="1" ht="29.25">
      <c r="A141" s="32"/>
      <c r="B141" s="33"/>
      <c r="C141" s="34"/>
      <c r="D141" s="182" t="s">
        <v>135</v>
      </c>
      <c r="E141" s="34"/>
      <c r="F141" s="183" t="s">
        <v>265</v>
      </c>
      <c r="G141" s="34"/>
      <c r="H141" s="34"/>
      <c r="I141" s="184"/>
      <c r="J141" s="34"/>
      <c r="K141" s="34"/>
      <c r="L141" s="37"/>
      <c r="M141" s="197"/>
      <c r="N141" s="198"/>
      <c r="O141" s="199"/>
      <c r="P141" s="199"/>
      <c r="Q141" s="199"/>
      <c r="R141" s="199"/>
      <c r="S141" s="199"/>
      <c r="T141" s="20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135</v>
      </c>
      <c r="AU141" s="15" t="s">
        <v>80</v>
      </c>
    </row>
    <row r="142" spans="1:65" s="2" customFormat="1" ht="6.95" customHeight="1">
      <c r="A142" s="32"/>
      <c r="B142" s="45"/>
      <c r="C142" s="46"/>
      <c r="D142" s="46"/>
      <c r="E142" s="46"/>
      <c r="F142" s="46"/>
      <c r="G142" s="46"/>
      <c r="H142" s="46"/>
      <c r="I142" s="46"/>
      <c r="J142" s="46"/>
      <c r="K142" s="46"/>
      <c r="L142" s="37"/>
      <c r="M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</row>
  </sheetData>
  <sheetProtection algorithmName="SHA-512" hashValue="TTIxaZFHH8E0CruCUF1IwmSm0QjWKnRy6zfsoq6lGVPGquduPr+nvuqdx1eVqYK3EfN/tY27igc6tw/Q6jabNg==" saltValue="B3s7FS51EmjqZy6KmcaUodntwZBA/Q6gl0CxDNtpHIGokRNiNNAW0baOyzuLTusjCByt6Es0NvlWwAvm1BDK+w==" spinCount="100000" sheet="1" objects="1" scenarios="1" formatColumns="0" formatRows="0" autoFilter="0"/>
  <autoFilter ref="C86:K141" xr:uid="{00000000-0009-0000-0000-000001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9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5" t="s">
        <v>91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102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36" t="str">
        <f>'Rekapitulace zakázky'!K6</f>
        <v>Oprava most v km 8,590</v>
      </c>
      <c r="F7" s="337"/>
      <c r="G7" s="337"/>
      <c r="H7" s="337"/>
      <c r="L7" s="18"/>
    </row>
    <row r="8" spans="1:46" s="1" customFormat="1" ht="12" customHeight="1">
      <c r="B8" s="18"/>
      <c r="D8" s="110" t="s">
        <v>103</v>
      </c>
      <c r="L8" s="18"/>
    </row>
    <row r="9" spans="1:46" s="2" customFormat="1" ht="16.5" customHeight="1">
      <c r="A9" s="32"/>
      <c r="B9" s="37"/>
      <c r="C9" s="32"/>
      <c r="D9" s="32"/>
      <c r="E9" s="336" t="s">
        <v>266</v>
      </c>
      <c r="F9" s="338"/>
      <c r="G9" s="338"/>
      <c r="H9" s="338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105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39" t="s">
        <v>267</v>
      </c>
      <c r="F11" s="338"/>
      <c r="G11" s="338"/>
      <c r="H11" s="338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22</v>
      </c>
      <c r="G14" s="32"/>
      <c r="H14" s="32"/>
      <c r="I14" s="110" t="s">
        <v>23</v>
      </c>
      <c r="J14" s="112" t="str">
        <f>'Rekapitulace zakázky'!AN8</f>
        <v>20. 3. 2023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">
        <v>27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28</v>
      </c>
      <c r="F17" s="32"/>
      <c r="G17" s="32"/>
      <c r="H17" s="32"/>
      <c r="I17" s="110" t="s">
        <v>29</v>
      </c>
      <c r="J17" s="101" t="s">
        <v>19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30</v>
      </c>
      <c r="E19" s="32"/>
      <c r="F19" s="32"/>
      <c r="G19" s="32"/>
      <c r="H19" s="32"/>
      <c r="I19" s="110" t="s">
        <v>26</v>
      </c>
      <c r="J19" s="28" t="str">
        <f>'Rekapitulace zakázky'!AN13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0" t="str">
        <f>'Rekapitulace zakázky'!E14</f>
        <v>Vyplň údaj</v>
      </c>
      <c r="F20" s="341"/>
      <c r="G20" s="341"/>
      <c r="H20" s="341"/>
      <c r="I20" s="110" t="s">
        <v>29</v>
      </c>
      <c r="J20" s="28" t="str">
        <f>'Rekapitulace zakázky'!AN14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32</v>
      </c>
      <c r="E22" s="32"/>
      <c r="F22" s="32"/>
      <c r="G22" s="32"/>
      <c r="H22" s="32"/>
      <c r="I22" s="110" t="s">
        <v>26</v>
      </c>
      <c r="J22" s="101" t="s">
        <v>19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33</v>
      </c>
      <c r="F23" s="32"/>
      <c r="G23" s="32"/>
      <c r="H23" s="32"/>
      <c r="I23" s="110" t="s">
        <v>29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35</v>
      </c>
      <c r="E25" s="32"/>
      <c r="F25" s="32"/>
      <c r="G25" s="32"/>
      <c r="H25" s="32"/>
      <c r="I25" s="110" t="s">
        <v>26</v>
      </c>
      <c r="J25" s="101" t="s">
        <v>19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36</v>
      </c>
      <c r="F26" s="32"/>
      <c r="G26" s="32"/>
      <c r="H26" s="32"/>
      <c r="I26" s="110" t="s">
        <v>29</v>
      </c>
      <c r="J26" s="101" t="s">
        <v>19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37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2" t="s">
        <v>19</v>
      </c>
      <c r="F29" s="342"/>
      <c r="G29" s="342"/>
      <c r="H29" s="342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39</v>
      </c>
      <c r="E32" s="32"/>
      <c r="F32" s="32"/>
      <c r="G32" s="32"/>
      <c r="H32" s="32"/>
      <c r="I32" s="32"/>
      <c r="J32" s="118">
        <f>ROUND(J86,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41</v>
      </c>
      <c r="G34" s="32"/>
      <c r="H34" s="32"/>
      <c r="I34" s="119" t="s">
        <v>40</v>
      </c>
      <c r="J34" s="119" t="s">
        <v>42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43</v>
      </c>
      <c r="E35" s="110" t="s">
        <v>44</v>
      </c>
      <c r="F35" s="121">
        <f>ROUND((SUM(BE86:BE89)),  2)</f>
        <v>0</v>
      </c>
      <c r="G35" s="32"/>
      <c r="H35" s="32"/>
      <c r="I35" s="122">
        <v>0.21</v>
      </c>
      <c r="J35" s="121">
        <f>ROUND(((SUM(BE86:BE89))*I35),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45</v>
      </c>
      <c r="F36" s="121">
        <f>ROUND((SUM(BF86:BF89)),  2)</f>
        <v>0</v>
      </c>
      <c r="G36" s="32"/>
      <c r="H36" s="32"/>
      <c r="I36" s="122">
        <v>0.15</v>
      </c>
      <c r="J36" s="121">
        <f>ROUND(((SUM(BF86:BF89))*I36),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46</v>
      </c>
      <c r="F37" s="121">
        <f>ROUND((SUM(BG86:BG89)),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47</v>
      </c>
      <c r="F38" s="121">
        <f>ROUND((SUM(BH86:BH89)),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48</v>
      </c>
      <c r="F39" s="121">
        <f>ROUND((SUM(BI86:BI89)),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49</v>
      </c>
      <c r="E41" s="125"/>
      <c r="F41" s="125"/>
      <c r="G41" s="126" t="s">
        <v>50</v>
      </c>
      <c r="H41" s="127" t="s">
        <v>51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107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43" t="str">
        <f>E7</f>
        <v>Oprava most v km 8,590</v>
      </c>
      <c r="F50" s="344"/>
      <c r="G50" s="344"/>
      <c r="H50" s="344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103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3" t="s">
        <v>266</v>
      </c>
      <c r="F52" s="345"/>
      <c r="G52" s="345"/>
      <c r="H52" s="345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105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2" t="str">
        <f>E11</f>
        <v>VON - Vedlejší a ostatní náklady</v>
      </c>
      <c r="F54" s="345"/>
      <c r="G54" s="345"/>
      <c r="H54" s="345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>Strážnice</v>
      </c>
      <c r="G56" s="34"/>
      <c r="H56" s="34"/>
      <c r="I56" s="27" t="s">
        <v>23</v>
      </c>
      <c r="J56" s="57" t="str">
        <f>IF(J14="","",J14)</f>
        <v>20. 3. 2023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 xml:space="preserve">Správa Železnic, s. o. </v>
      </c>
      <c r="G58" s="34"/>
      <c r="H58" s="34"/>
      <c r="I58" s="27" t="s">
        <v>32</v>
      </c>
      <c r="J58" s="30" t="str">
        <f>E23</f>
        <v>Ing. Libor Kožik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5.7" customHeight="1">
      <c r="A59" s="32"/>
      <c r="B59" s="33"/>
      <c r="C59" s="27" t="s">
        <v>30</v>
      </c>
      <c r="D59" s="34"/>
      <c r="E59" s="34"/>
      <c r="F59" s="25" t="str">
        <f>IF(E20="","",E20)</f>
        <v>Vyplň údaj</v>
      </c>
      <c r="G59" s="34"/>
      <c r="H59" s="34"/>
      <c r="I59" s="27" t="s">
        <v>35</v>
      </c>
      <c r="J59" s="30" t="str">
        <f>E26</f>
        <v>Ing. Václav Pavlas-Jirásek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108</v>
      </c>
      <c r="D61" s="135"/>
      <c r="E61" s="135"/>
      <c r="F61" s="135"/>
      <c r="G61" s="135"/>
      <c r="H61" s="135"/>
      <c r="I61" s="135"/>
      <c r="J61" s="136" t="s">
        <v>109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71</v>
      </c>
      <c r="D63" s="34"/>
      <c r="E63" s="34"/>
      <c r="F63" s="34"/>
      <c r="G63" s="34"/>
      <c r="H63" s="34"/>
      <c r="I63" s="34"/>
      <c r="J63" s="75">
        <f>J86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110</v>
      </c>
    </row>
    <row r="64" spans="1:47" s="9" customFormat="1" ht="24.95" customHeight="1">
      <c r="B64" s="138"/>
      <c r="C64" s="139"/>
      <c r="D64" s="140" t="s">
        <v>112</v>
      </c>
      <c r="E64" s="141"/>
      <c r="F64" s="141"/>
      <c r="G64" s="141"/>
      <c r="H64" s="141"/>
      <c r="I64" s="141"/>
      <c r="J64" s="142">
        <f>J87</f>
        <v>0</v>
      </c>
      <c r="K64" s="139"/>
      <c r="L64" s="143"/>
    </row>
    <row r="65" spans="1:31" s="2" customFormat="1" ht="21.75" customHeight="1">
      <c r="A65" s="32"/>
      <c r="B65" s="33"/>
      <c r="C65" s="34"/>
      <c r="D65" s="34"/>
      <c r="E65" s="34"/>
      <c r="F65" s="34"/>
      <c r="G65" s="34"/>
      <c r="H65" s="34"/>
      <c r="I65" s="34"/>
      <c r="J65" s="34"/>
      <c r="K65" s="34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s="2" customFormat="1" ht="6.95" customHeight="1">
      <c r="A66" s="32"/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70" spans="1:31" s="2" customFormat="1" ht="6.95" customHeight="1">
      <c r="A70" s="32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24.95" customHeight="1">
      <c r="A71" s="32"/>
      <c r="B71" s="33"/>
      <c r="C71" s="21" t="s">
        <v>113</v>
      </c>
      <c r="D71" s="34"/>
      <c r="E71" s="34"/>
      <c r="F71" s="34"/>
      <c r="G71" s="34"/>
      <c r="H71" s="34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16</v>
      </c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>
      <c r="A74" s="32"/>
      <c r="B74" s="33"/>
      <c r="C74" s="34"/>
      <c r="D74" s="34"/>
      <c r="E74" s="343" t="str">
        <f>E7</f>
        <v>Oprava most v km 8,590</v>
      </c>
      <c r="F74" s="344"/>
      <c r="G74" s="344"/>
      <c r="H74" s="34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1" customFormat="1" ht="12" customHeight="1">
      <c r="B75" s="19"/>
      <c r="C75" s="27" t="s">
        <v>103</v>
      </c>
      <c r="D75" s="20"/>
      <c r="E75" s="20"/>
      <c r="F75" s="20"/>
      <c r="G75" s="20"/>
      <c r="H75" s="20"/>
      <c r="I75" s="20"/>
      <c r="J75" s="20"/>
      <c r="K75" s="20"/>
      <c r="L75" s="18"/>
    </row>
    <row r="76" spans="1:31" s="2" customFormat="1" ht="16.5" customHeight="1">
      <c r="A76" s="32"/>
      <c r="B76" s="33"/>
      <c r="C76" s="34"/>
      <c r="D76" s="34"/>
      <c r="E76" s="343" t="s">
        <v>266</v>
      </c>
      <c r="F76" s="345"/>
      <c r="G76" s="345"/>
      <c r="H76" s="345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105</v>
      </c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>
      <c r="A78" s="32"/>
      <c r="B78" s="33"/>
      <c r="C78" s="34"/>
      <c r="D78" s="34"/>
      <c r="E78" s="292" t="str">
        <f>E11</f>
        <v>VON - Vedlejší a ostatní náklady</v>
      </c>
      <c r="F78" s="345"/>
      <c r="G78" s="345"/>
      <c r="H78" s="345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21</v>
      </c>
      <c r="D80" s="34"/>
      <c r="E80" s="34"/>
      <c r="F80" s="25" t="str">
        <f>F14</f>
        <v>Strážnice</v>
      </c>
      <c r="G80" s="34"/>
      <c r="H80" s="34"/>
      <c r="I80" s="27" t="s">
        <v>23</v>
      </c>
      <c r="J80" s="57" t="str">
        <f>IF(J14="","",J14)</f>
        <v>20. 3. 2023</v>
      </c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25</v>
      </c>
      <c r="D82" s="34"/>
      <c r="E82" s="34"/>
      <c r="F82" s="25" t="str">
        <f>E17</f>
        <v xml:space="preserve">Správa Železnic, s. o. </v>
      </c>
      <c r="G82" s="34"/>
      <c r="H82" s="34"/>
      <c r="I82" s="27" t="s">
        <v>32</v>
      </c>
      <c r="J82" s="30" t="str">
        <f>E23</f>
        <v>Ing. Libor Kožik</v>
      </c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25.7" customHeight="1">
      <c r="A83" s="32"/>
      <c r="B83" s="33"/>
      <c r="C83" s="27" t="s">
        <v>30</v>
      </c>
      <c r="D83" s="34"/>
      <c r="E83" s="34"/>
      <c r="F83" s="25" t="str">
        <f>IF(E20="","",E20)</f>
        <v>Vyplň údaj</v>
      </c>
      <c r="G83" s="34"/>
      <c r="H83" s="34"/>
      <c r="I83" s="27" t="s">
        <v>35</v>
      </c>
      <c r="J83" s="30" t="str">
        <f>E26</f>
        <v>Ing. Václav Pavlas-Jirásek</v>
      </c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0.35" customHeight="1">
      <c r="A84" s="32"/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10" customFormat="1" ht="29.25" customHeight="1">
      <c r="A85" s="144"/>
      <c r="B85" s="145"/>
      <c r="C85" s="146" t="s">
        <v>114</v>
      </c>
      <c r="D85" s="147" t="s">
        <v>58</v>
      </c>
      <c r="E85" s="147" t="s">
        <v>54</v>
      </c>
      <c r="F85" s="147" t="s">
        <v>55</v>
      </c>
      <c r="G85" s="147" t="s">
        <v>115</v>
      </c>
      <c r="H85" s="147" t="s">
        <v>116</v>
      </c>
      <c r="I85" s="147" t="s">
        <v>117</v>
      </c>
      <c r="J85" s="147" t="s">
        <v>109</v>
      </c>
      <c r="K85" s="148" t="s">
        <v>118</v>
      </c>
      <c r="L85" s="149"/>
      <c r="M85" s="66" t="s">
        <v>19</v>
      </c>
      <c r="N85" s="67" t="s">
        <v>43</v>
      </c>
      <c r="O85" s="67" t="s">
        <v>119</v>
      </c>
      <c r="P85" s="67" t="s">
        <v>120</v>
      </c>
      <c r="Q85" s="67" t="s">
        <v>121</v>
      </c>
      <c r="R85" s="67" t="s">
        <v>122</v>
      </c>
      <c r="S85" s="67" t="s">
        <v>123</v>
      </c>
      <c r="T85" s="68" t="s">
        <v>124</v>
      </c>
      <c r="U85" s="144"/>
      <c r="V85" s="144"/>
      <c r="W85" s="144"/>
      <c r="X85" s="144"/>
      <c r="Y85" s="144"/>
      <c r="Z85" s="144"/>
      <c r="AA85" s="144"/>
      <c r="AB85" s="144"/>
      <c r="AC85" s="144"/>
      <c r="AD85" s="144"/>
      <c r="AE85" s="144"/>
    </row>
    <row r="86" spans="1:65" s="2" customFormat="1" ht="22.9" customHeight="1">
      <c r="A86" s="32"/>
      <c r="B86" s="33"/>
      <c r="C86" s="73" t="s">
        <v>125</v>
      </c>
      <c r="D86" s="34"/>
      <c r="E86" s="34"/>
      <c r="F86" s="34"/>
      <c r="G86" s="34"/>
      <c r="H86" s="34"/>
      <c r="I86" s="34"/>
      <c r="J86" s="150">
        <f>BK86</f>
        <v>0</v>
      </c>
      <c r="K86" s="34"/>
      <c r="L86" s="37"/>
      <c r="M86" s="69"/>
      <c r="N86" s="151"/>
      <c r="O86" s="70"/>
      <c r="P86" s="152">
        <f>P87</f>
        <v>0</v>
      </c>
      <c r="Q86" s="70"/>
      <c r="R86" s="152">
        <f>R87</f>
        <v>0</v>
      </c>
      <c r="S86" s="70"/>
      <c r="T86" s="153">
        <f>T87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72</v>
      </c>
      <c r="AU86" s="15" t="s">
        <v>110</v>
      </c>
      <c r="BK86" s="154">
        <f>BK87</f>
        <v>0</v>
      </c>
    </row>
    <row r="87" spans="1:65" s="11" customFormat="1" ht="25.9" customHeight="1">
      <c r="B87" s="155"/>
      <c r="C87" s="156"/>
      <c r="D87" s="157" t="s">
        <v>72</v>
      </c>
      <c r="E87" s="158" t="s">
        <v>238</v>
      </c>
      <c r="F87" s="158" t="s">
        <v>239</v>
      </c>
      <c r="G87" s="156"/>
      <c r="H87" s="156"/>
      <c r="I87" s="159"/>
      <c r="J87" s="160">
        <f>BK87</f>
        <v>0</v>
      </c>
      <c r="K87" s="156"/>
      <c r="L87" s="161"/>
      <c r="M87" s="162"/>
      <c r="N87" s="163"/>
      <c r="O87" s="163"/>
      <c r="P87" s="164">
        <f>SUM(P88:P89)</f>
        <v>0</v>
      </c>
      <c r="Q87" s="163"/>
      <c r="R87" s="164">
        <f>SUM(R88:R89)</f>
        <v>0</v>
      </c>
      <c r="S87" s="163"/>
      <c r="T87" s="165">
        <f>SUM(T88:T89)</f>
        <v>0</v>
      </c>
      <c r="AR87" s="166" t="s">
        <v>133</v>
      </c>
      <c r="AT87" s="167" t="s">
        <v>72</v>
      </c>
      <c r="AU87" s="167" t="s">
        <v>73</v>
      </c>
      <c r="AY87" s="166" t="s">
        <v>128</v>
      </c>
      <c r="BK87" s="168">
        <f>SUM(BK88:BK89)</f>
        <v>0</v>
      </c>
    </row>
    <row r="88" spans="1:65" s="2" customFormat="1" ht="16.5" customHeight="1">
      <c r="A88" s="32"/>
      <c r="B88" s="33"/>
      <c r="C88" s="169" t="s">
        <v>80</v>
      </c>
      <c r="D88" s="169" t="s">
        <v>129</v>
      </c>
      <c r="E88" s="170" t="s">
        <v>268</v>
      </c>
      <c r="F88" s="171" t="s">
        <v>269</v>
      </c>
      <c r="G88" s="172" t="s">
        <v>132</v>
      </c>
      <c r="H88" s="173">
        <v>2</v>
      </c>
      <c r="I88" s="174"/>
      <c r="J88" s="175">
        <f>ROUND(I88*H88,2)</f>
        <v>0</v>
      </c>
      <c r="K88" s="171" t="s">
        <v>140</v>
      </c>
      <c r="L88" s="37"/>
      <c r="M88" s="176" t="s">
        <v>19</v>
      </c>
      <c r="N88" s="177" t="s">
        <v>44</v>
      </c>
      <c r="O88" s="62"/>
      <c r="P88" s="178">
        <f>O88*H88</f>
        <v>0</v>
      </c>
      <c r="Q88" s="178">
        <v>0</v>
      </c>
      <c r="R88" s="178">
        <f>Q88*H88</f>
        <v>0</v>
      </c>
      <c r="S88" s="178">
        <v>0</v>
      </c>
      <c r="T88" s="179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80" t="s">
        <v>270</v>
      </c>
      <c r="AT88" s="180" t="s">
        <v>129</v>
      </c>
      <c r="AU88" s="180" t="s">
        <v>80</v>
      </c>
      <c r="AY88" s="15" t="s">
        <v>128</v>
      </c>
      <c r="BE88" s="181">
        <f>IF(N88="základní",J88,0)</f>
        <v>0</v>
      </c>
      <c r="BF88" s="181">
        <f>IF(N88="snížená",J88,0)</f>
        <v>0</v>
      </c>
      <c r="BG88" s="181">
        <f>IF(N88="zákl. přenesená",J88,0)</f>
        <v>0</v>
      </c>
      <c r="BH88" s="181">
        <f>IF(N88="sníž. přenesená",J88,0)</f>
        <v>0</v>
      </c>
      <c r="BI88" s="181">
        <f>IF(N88="nulová",J88,0)</f>
        <v>0</v>
      </c>
      <c r="BJ88" s="15" t="s">
        <v>80</v>
      </c>
      <c r="BK88" s="181">
        <f>ROUND(I88*H88,2)</f>
        <v>0</v>
      </c>
      <c r="BL88" s="15" t="s">
        <v>270</v>
      </c>
      <c r="BM88" s="180" t="s">
        <v>271</v>
      </c>
    </row>
    <row r="89" spans="1:65" s="2" customFormat="1" ht="11.25">
      <c r="A89" s="32"/>
      <c r="B89" s="33"/>
      <c r="C89" s="34"/>
      <c r="D89" s="182" t="s">
        <v>135</v>
      </c>
      <c r="E89" s="34"/>
      <c r="F89" s="183" t="s">
        <v>269</v>
      </c>
      <c r="G89" s="34"/>
      <c r="H89" s="34"/>
      <c r="I89" s="184"/>
      <c r="J89" s="34"/>
      <c r="K89" s="34"/>
      <c r="L89" s="37"/>
      <c r="M89" s="197"/>
      <c r="N89" s="198"/>
      <c r="O89" s="199"/>
      <c r="P89" s="199"/>
      <c r="Q89" s="199"/>
      <c r="R89" s="199"/>
      <c r="S89" s="199"/>
      <c r="T89" s="200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5" t="s">
        <v>135</v>
      </c>
      <c r="AU89" s="15" t="s">
        <v>80</v>
      </c>
    </row>
    <row r="90" spans="1:65" s="2" customFormat="1" ht="6.95" customHeight="1">
      <c r="A90" s="32"/>
      <c r="B90" s="45"/>
      <c r="C90" s="46"/>
      <c r="D90" s="46"/>
      <c r="E90" s="46"/>
      <c r="F90" s="46"/>
      <c r="G90" s="46"/>
      <c r="H90" s="46"/>
      <c r="I90" s="46"/>
      <c r="J90" s="46"/>
      <c r="K90" s="46"/>
      <c r="L90" s="37"/>
      <c r="M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</sheetData>
  <sheetProtection algorithmName="SHA-512" hashValue="GRNXWNtkNxRuzPbuq+EnrcOeziP0Mw8bI2MfiJTao00Dn1nbHoBQdCLpgupKDy/RqIWeJmPPKaPsHZAj2905+Q==" saltValue="nEj68Xnyr+QwnwvCIGVLSLDVLbr/DuSafyONQhZ+M9blAjNnPT2OO/lHhJTOEWNIcQpePN+ZSjEYO9gDer3xqw==" spinCount="100000" sheet="1" objects="1" scenarios="1" formatColumns="0" formatRows="0" autoFilter="0"/>
  <autoFilter ref="C85:K89" xr:uid="{00000000-0009-0000-0000-000002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411"/>
  <sheetViews>
    <sheetView showGridLines="0" tabSelected="1" topLeftCell="A208" workbookViewId="0">
      <selection activeCell="I223" sqref="I223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5" t="s">
        <v>96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102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36" t="str">
        <f>'Rekapitulace zakázky'!K6</f>
        <v>Oprava most v km 8,590</v>
      </c>
      <c r="F7" s="337"/>
      <c r="G7" s="337"/>
      <c r="H7" s="337"/>
      <c r="L7" s="18"/>
    </row>
    <row r="8" spans="1:46" s="1" customFormat="1" ht="12" customHeight="1">
      <c r="B8" s="18"/>
      <c r="D8" s="110" t="s">
        <v>103</v>
      </c>
      <c r="L8" s="18"/>
    </row>
    <row r="9" spans="1:46" s="2" customFormat="1" ht="16.5" customHeight="1">
      <c r="A9" s="32"/>
      <c r="B9" s="37"/>
      <c r="C9" s="32"/>
      <c r="D9" s="32"/>
      <c r="E9" s="336" t="s">
        <v>272</v>
      </c>
      <c r="F9" s="338"/>
      <c r="G9" s="338"/>
      <c r="H9" s="338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105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39" t="s">
        <v>273</v>
      </c>
      <c r="F11" s="338"/>
      <c r="G11" s="338"/>
      <c r="H11" s="338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22</v>
      </c>
      <c r="G14" s="32"/>
      <c r="H14" s="32"/>
      <c r="I14" s="110" t="s">
        <v>23</v>
      </c>
      <c r="J14" s="112" t="str">
        <f>'Rekapitulace zakázky'!AN8</f>
        <v>20. 3. 2023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">
        <v>27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28</v>
      </c>
      <c r="F17" s="32"/>
      <c r="G17" s="32"/>
      <c r="H17" s="32"/>
      <c r="I17" s="110" t="s">
        <v>29</v>
      </c>
      <c r="J17" s="101" t="s">
        <v>19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30</v>
      </c>
      <c r="E19" s="32"/>
      <c r="F19" s="32"/>
      <c r="G19" s="32"/>
      <c r="H19" s="32"/>
      <c r="I19" s="110" t="s">
        <v>26</v>
      </c>
      <c r="J19" s="28" t="str">
        <f>'Rekapitulace zakázky'!AN13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0" t="str">
        <f>'Rekapitulace zakázky'!E14</f>
        <v>Vyplň údaj</v>
      </c>
      <c r="F20" s="341"/>
      <c r="G20" s="341"/>
      <c r="H20" s="341"/>
      <c r="I20" s="110" t="s">
        <v>29</v>
      </c>
      <c r="J20" s="28" t="str">
        <f>'Rekapitulace zakázky'!AN14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32</v>
      </c>
      <c r="E22" s="32"/>
      <c r="F22" s="32"/>
      <c r="G22" s="32"/>
      <c r="H22" s="32"/>
      <c r="I22" s="110" t="s">
        <v>26</v>
      </c>
      <c r="J22" s="101" t="s">
        <v>19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33</v>
      </c>
      <c r="F23" s="32"/>
      <c r="G23" s="32"/>
      <c r="H23" s="32"/>
      <c r="I23" s="110" t="s">
        <v>29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35</v>
      </c>
      <c r="E25" s="32"/>
      <c r="F25" s="32"/>
      <c r="G25" s="32"/>
      <c r="H25" s="32"/>
      <c r="I25" s="110" t="s">
        <v>26</v>
      </c>
      <c r="J25" s="101" t="s">
        <v>19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36</v>
      </c>
      <c r="F26" s="32"/>
      <c r="G26" s="32"/>
      <c r="H26" s="32"/>
      <c r="I26" s="110" t="s">
        <v>29</v>
      </c>
      <c r="J26" s="101" t="s">
        <v>19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37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2" t="s">
        <v>19</v>
      </c>
      <c r="F29" s="342"/>
      <c r="G29" s="342"/>
      <c r="H29" s="342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39</v>
      </c>
      <c r="E32" s="32"/>
      <c r="F32" s="32"/>
      <c r="G32" s="32"/>
      <c r="H32" s="32"/>
      <c r="I32" s="32"/>
      <c r="J32" s="118">
        <f>ROUND(J102, 2)</f>
        <v>760498.4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41</v>
      </c>
      <c r="G34" s="32"/>
      <c r="H34" s="32"/>
      <c r="I34" s="119" t="s">
        <v>40</v>
      </c>
      <c r="J34" s="119" t="s">
        <v>42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43</v>
      </c>
      <c r="E35" s="110" t="s">
        <v>44</v>
      </c>
      <c r="F35" s="121">
        <f>ROUND((SUM(BE102:BE410)),  2)</f>
        <v>760498.4</v>
      </c>
      <c r="G35" s="32"/>
      <c r="H35" s="32"/>
      <c r="I35" s="122">
        <v>0.21</v>
      </c>
      <c r="J35" s="121">
        <f>ROUND(((SUM(BE102:BE410))*I35),  2)</f>
        <v>159704.66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45</v>
      </c>
      <c r="F36" s="121">
        <f>ROUND((SUM(BF102:BF410)),  2)</f>
        <v>0</v>
      </c>
      <c r="G36" s="32"/>
      <c r="H36" s="32"/>
      <c r="I36" s="122">
        <v>0.15</v>
      </c>
      <c r="J36" s="121">
        <f>ROUND(((SUM(BF102:BF410))*I36),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46</v>
      </c>
      <c r="F37" s="121">
        <f>ROUND((SUM(BG102:BG410)),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47</v>
      </c>
      <c r="F38" s="121">
        <f>ROUND((SUM(BH102:BH410)),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48</v>
      </c>
      <c r="F39" s="121">
        <f>ROUND((SUM(BI102:BI410)),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49</v>
      </c>
      <c r="E41" s="125"/>
      <c r="F41" s="125"/>
      <c r="G41" s="126" t="s">
        <v>50</v>
      </c>
      <c r="H41" s="127" t="s">
        <v>51</v>
      </c>
      <c r="I41" s="125"/>
      <c r="J41" s="128">
        <f>SUM(J32:J39)</f>
        <v>920203.06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107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43" t="str">
        <f>E7</f>
        <v>Oprava most v km 8,590</v>
      </c>
      <c r="F50" s="344"/>
      <c r="G50" s="344"/>
      <c r="H50" s="344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103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3" t="s">
        <v>272</v>
      </c>
      <c r="F52" s="345"/>
      <c r="G52" s="345"/>
      <c r="H52" s="345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105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2" t="str">
        <f>E11</f>
        <v>2391 - SO 2391-20-10 - Oprava mostu v km 8,590</v>
      </c>
      <c r="F54" s="345"/>
      <c r="G54" s="345"/>
      <c r="H54" s="345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>Strážnice</v>
      </c>
      <c r="G56" s="34"/>
      <c r="H56" s="34"/>
      <c r="I56" s="27" t="s">
        <v>23</v>
      </c>
      <c r="J56" s="57" t="str">
        <f>IF(J14="","",J14)</f>
        <v>20. 3. 2023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 xml:space="preserve">Správa Železnic, s. o. </v>
      </c>
      <c r="G58" s="34"/>
      <c r="H58" s="34"/>
      <c r="I58" s="27" t="s">
        <v>32</v>
      </c>
      <c r="J58" s="30" t="str">
        <f>E23</f>
        <v>Ing. Libor Kožik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5.7" customHeight="1">
      <c r="A59" s="32"/>
      <c r="B59" s="33"/>
      <c r="C59" s="27" t="s">
        <v>30</v>
      </c>
      <c r="D59" s="34"/>
      <c r="E59" s="34"/>
      <c r="F59" s="25" t="str">
        <f>IF(E20="","",E20)</f>
        <v>Vyplň údaj</v>
      </c>
      <c r="G59" s="34"/>
      <c r="H59" s="34"/>
      <c r="I59" s="27" t="s">
        <v>35</v>
      </c>
      <c r="J59" s="30" t="str">
        <f>E26</f>
        <v>Ing. Václav Pavlas-Jirásek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108</v>
      </c>
      <c r="D61" s="135"/>
      <c r="E61" s="135"/>
      <c r="F61" s="135"/>
      <c r="G61" s="135"/>
      <c r="H61" s="135"/>
      <c r="I61" s="135"/>
      <c r="J61" s="136" t="s">
        <v>109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71</v>
      </c>
      <c r="D63" s="34"/>
      <c r="E63" s="34"/>
      <c r="F63" s="34"/>
      <c r="G63" s="34"/>
      <c r="H63" s="34"/>
      <c r="I63" s="34"/>
      <c r="J63" s="75">
        <f>J102</f>
        <v>760498.4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110</v>
      </c>
    </row>
    <row r="64" spans="1:47" s="9" customFormat="1" ht="24.95" customHeight="1">
      <c r="B64" s="138"/>
      <c r="C64" s="139"/>
      <c r="D64" s="140" t="s">
        <v>274</v>
      </c>
      <c r="E64" s="141"/>
      <c r="F64" s="141"/>
      <c r="G64" s="141"/>
      <c r="H64" s="141"/>
      <c r="I64" s="141"/>
      <c r="J64" s="142">
        <f>J103</f>
        <v>760498.4</v>
      </c>
      <c r="K64" s="139"/>
      <c r="L64" s="143"/>
    </row>
    <row r="65" spans="2:12" s="12" customFormat="1" ht="19.899999999999999" customHeight="1">
      <c r="B65" s="201"/>
      <c r="C65" s="95"/>
      <c r="D65" s="202" t="s">
        <v>275</v>
      </c>
      <c r="E65" s="203"/>
      <c r="F65" s="203"/>
      <c r="G65" s="203"/>
      <c r="H65" s="203"/>
      <c r="I65" s="203"/>
      <c r="J65" s="204">
        <f>J104</f>
        <v>0</v>
      </c>
      <c r="K65" s="95"/>
      <c r="L65" s="205"/>
    </row>
    <row r="66" spans="2:12" s="12" customFormat="1" ht="19.899999999999999" customHeight="1">
      <c r="B66" s="201"/>
      <c r="C66" s="95"/>
      <c r="D66" s="202" t="s">
        <v>276</v>
      </c>
      <c r="E66" s="203"/>
      <c r="F66" s="203"/>
      <c r="G66" s="203"/>
      <c r="H66" s="203"/>
      <c r="I66" s="203"/>
      <c r="J66" s="204">
        <f>J154</f>
        <v>0</v>
      </c>
      <c r="K66" s="95"/>
      <c r="L66" s="205"/>
    </row>
    <row r="67" spans="2:12" s="12" customFormat="1" ht="19.899999999999999" customHeight="1">
      <c r="B67" s="201"/>
      <c r="C67" s="95"/>
      <c r="D67" s="202" t="s">
        <v>277</v>
      </c>
      <c r="E67" s="203"/>
      <c r="F67" s="203"/>
      <c r="G67" s="203"/>
      <c r="H67" s="203"/>
      <c r="I67" s="203"/>
      <c r="J67" s="204">
        <f>J185</f>
        <v>0</v>
      </c>
      <c r="K67" s="95"/>
      <c r="L67" s="205"/>
    </row>
    <row r="68" spans="2:12" s="12" customFormat="1" ht="19.899999999999999" customHeight="1">
      <c r="B68" s="201"/>
      <c r="C68" s="95"/>
      <c r="D68" s="202" t="s">
        <v>278</v>
      </c>
      <c r="E68" s="203"/>
      <c r="F68" s="203"/>
      <c r="G68" s="203"/>
      <c r="H68" s="203"/>
      <c r="I68" s="203"/>
      <c r="J68" s="204">
        <f>J219</f>
        <v>760498.4</v>
      </c>
      <c r="K68" s="95"/>
      <c r="L68" s="205"/>
    </row>
    <row r="69" spans="2:12" s="12" customFormat="1" ht="19.899999999999999" customHeight="1">
      <c r="B69" s="201"/>
      <c r="C69" s="95"/>
      <c r="D69" s="202" t="s">
        <v>279</v>
      </c>
      <c r="E69" s="203"/>
      <c r="F69" s="203"/>
      <c r="G69" s="203"/>
      <c r="H69" s="203"/>
      <c r="I69" s="203"/>
      <c r="J69" s="204">
        <f>J261</f>
        <v>0</v>
      </c>
      <c r="K69" s="95"/>
      <c r="L69" s="205"/>
    </row>
    <row r="70" spans="2:12" s="12" customFormat="1" ht="19.899999999999999" customHeight="1">
      <c r="B70" s="201"/>
      <c r="C70" s="95"/>
      <c r="D70" s="202" t="s">
        <v>280</v>
      </c>
      <c r="E70" s="203"/>
      <c r="F70" s="203"/>
      <c r="G70" s="203"/>
      <c r="H70" s="203"/>
      <c r="I70" s="203"/>
      <c r="J70" s="204">
        <f>J271</f>
        <v>0</v>
      </c>
      <c r="K70" s="95"/>
      <c r="L70" s="205"/>
    </row>
    <row r="71" spans="2:12" s="12" customFormat="1" ht="19.899999999999999" customHeight="1">
      <c r="B71" s="201"/>
      <c r="C71" s="95"/>
      <c r="D71" s="202" t="s">
        <v>281</v>
      </c>
      <c r="E71" s="203"/>
      <c r="F71" s="203"/>
      <c r="G71" s="203"/>
      <c r="H71" s="203"/>
      <c r="I71" s="203"/>
      <c r="J71" s="204">
        <f>J281</f>
        <v>0</v>
      </c>
      <c r="K71" s="95"/>
      <c r="L71" s="205"/>
    </row>
    <row r="72" spans="2:12" s="12" customFormat="1" ht="19.899999999999999" customHeight="1">
      <c r="B72" s="201"/>
      <c r="C72" s="95"/>
      <c r="D72" s="202" t="s">
        <v>282</v>
      </c>
      <c r="E72" s="203"/>
      <c r="F72" s="203"/>
      <c r="G72" s="203"/>
      <c r="H72" s="203"/>
      <c r="I72" s="203"/>
      <c r="J72" s="204">
        <f>J339</f>
        <v>0</v>
      </c>
      <c r="K72" s="95"/>
      <c r="L72" s="205"/>
    </row>
    <row r="73" spans="2:12" s="12" customFormat="1" ht="19.899999999999999" customHeight="1">
      <c r="B73" s="201"/>
      <c r="C73" s="95"/>
      <c r="D73" s="202" t="s">
        <v>283</v>
      </c>
      <c r="E73" s="203"/>
      <c r="F73" s="203"/>
      <c r="G73" s="203"/>
      <c r="H73" s="203"/>
      <c r="I73" s="203"/>
      <c r="J73" s="204">
        <f>J358</f>
        <v>0</v>
      </c>
      <c r="K73" s="95"/>
      <c r="L73" s="205"/>
    </row>
    <row r="74" spans="2:12" s="9" customFormat="1" ht="24.95" customHeight="1">
      <c r="B74" s="138"/>
      <c r="C74" s="139"/>
      <c r="D74" s="140" t="s">
        <v>284</v>
      </c>
      <c r="E74" s="141"/>
      <c r="F74" s="141"/>
      <c r="G74" s="141"/>
      <c r="H74" s="141"/>
      <c r="I74" s="141"/>
      <c r="J74" s="142">
        <f>J362</f>
        <v>0</v>
      </c>
      <c r="K74" s="139"/>
      <c r="L74" s="143"/>
    </row>
    <row r="75" spans="2:12" s="12" customFormat="1" ht="19.899999999999999" customHeight="1">
      <c r="B75" s="201"/>
      <c r="C75" s="95"/>
      <c r="D75" s="202" t="s">
        <v>285</v>
      </c>
      <c r="E75" s="203"/>
      <c r="F75" s="203"/>
      <c r="G75" s="203"/>
      <c r="H75" s="203"/>
      <c r="I75" s="203"/>
      <c r="J75" s="204">
        <f>J363</f>
        <v>0</v>
      </c>
      <c r="K75" s="95"/>
      <c r="L75" s="205"/>
    </row>
    <row r="76" spans="2:12" s="12" customFormat="1" ht="19.899999999999999" customHeight="1">
      <c r="B76" s="201"/>
      <c r="C76" s="95"/>
      <c r="D76" s="202" t="s">
        <v>286</v>
      </c>
      <c r="E76" s="203"/>
      <c r="F76" s="203"/>
      <c r="G76" s="203"/>
      <c r="H76" s="203"/>
      <c r="I76" s="203"/>
      <c r="J76" s="204">
        <f>J385</f>
        <v>0</v>
      </c>
      <c r="K76" s="95"/>
      <c r="L76" s="205"/>
    </row>
    <row r="77" spans="2:12" s="12" customFormat="1" ht="19.899999999999999" customHeight="1">
      <c r="B77" s="201"/>
      <c r="C77" s="95"/>
      <c r="D77" s="202" t="s">
        <v>287</v>
      </c>
      <c r="E77" s="203"/>
      <c r="F77" s="203"/>
      <c r="G77" s="203"/>
      <c r="H77" s="203"/>
      <c r="I77" s="203"/>
      <c r="J77" s="204">
        <f>J391</f>
        <v>0</v>
      </c>
      <c r="K77" s="95"/>
      <c r="L77" s="205"/>
    </row>
    <row r="78" spans="2:12" s="12" customFormat="1" ht="19.899999999999999" customHeight="1">
      <c r="B78" s="201"/>
      <c r="C78" s="95"/>
      <c r="D78" s="202" t="s">
        <v>288</v>
      </c>
      <c r="E78" s="203"/>
      <c r="F78" s="203"/>
      <c r="G78" s="203"/>
      <c r="H78" s="203"/>
      <c r="I78" s="203"/>
      <c r="J78" s="204">
        <f>J397</f>
        <v>0</v>
      </c>
      <c r="K78" s="95"/>
      <c r="L78" s="205"/>
    </row>
    <row r="79" spans="2:12" s="9" customFormat="1" ht="24.95" customHeight="1">
      <c r="B79" s="138"/>
      <c r="C79" s="139"/>
      <c r="D79" s="140" t="s">
        <v>289</v>
      </c>
      <c r="E79" s="141"/>
      <c r="F79" s="141"/>
      <c r="G79" s="141"/>
      <c r="H79" s="141"/>
      <c r="I79" s="141"/>
      <c r="J79" s="142">
        <f>J402</f>
        <v>0</v>
      </c>
      <c r="K79" s="139"/>
      <c r="L79" s="143"/>
    </row>
    <row r="80" spans="2:12" s="12" customFormat="1" ht="19.899999999999999" customHeight="1">
      <c r="B80" s="201"/>
      <c r="C80" s="95"/>
      <c r="D80" s="202" t="s">
        <v>290</v>
      </c>
      <c r="E80" s="203"/>
      <c r="F80" s="203"/>
      <c r="G80" s="203"/>
      <c r="H80" s="203"/>
      <c r="I80" s="203"/>
      <c r="J80" s="204">
        <f>J403</f>
        <v>0</v>
      </c>
      <c r="K80" s="95"/>
      <c r="L80" s="205"/>
    </row>
    <row r="81" spans="1:31" s="2" customFormat="1" ht="21.7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6.95" customHeight="1">
      <c r="A82" s="32"/>
      <c r="B82" s="45"/>
      <c r="C82" s="46"/>
      <c r="D82" s="46"/>
      <c r="E82" s="46"/>
      <c r="F82" s="46"/>
      <c r="G82" s="46"/>
      <c r="H82" s="46"/>
      <c r="I82" s="46"/>
      <c r="J82" s="46"/>
      <c r="K82" s="46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6" spans="1:31" s="2" customFormat="1" ht="6.95" customHeight="1">
      <c r="A86" s="32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111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31" s="2" customFormat="1" ht="24.95" customHeight="1">
      <c r="A87" s="32"/>
      <c r="B87" s="33"/>
      <c r="C87" s="21" t="s">
        <v>113</v>
      </c>
      <c r="D87" s="34"/>
      <c r="E87" s="34"/>
      <c r="F87" s="34"/>
      <c r="G87" s="34"/>
      <c r="H87" s="34"/>
      <c r="I87" s="34"/>
      <c r="J87" s="34"/>
      <c r="K87" s="34"/>
      <c r="L87" s="111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111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2" customHeight="1">
      <c r="A89" s="32"/>
      <c r="B89" s="33"/>
      <c r="C89" s="27" t="s">
        <v>16</v>
      </c>
      <c r="D89" s="34"/>
      <c r="E89" s="34"/>
      <c r="F89" s="34"/>
      <c r="G89" s="34"/>
      <c r="H89" s="34"/>
      <c r="I89" s="34"/>
      <c r="J89" s="34"/>
      <c r="K89" s="34"/>
      <c r="L89" s="111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16.5" customHeight="1">
      <c r="A90" s="32"/>
      <c r="B90" s="33"/>
      <c r="C90" s="34"/>
      <c r="D90" s="34"/>
      <c r="E90" s="343" t="str">
        <f>E7</f>
        <v>Oprava most v km 8,590</v>
      </c>
      <c r="F90" s="344"/>
      <c r="G90" s="344"/>
      <c r="H90" s="344"/>
      <c r="I90" s="34"/>
      <c r="J90" s="34"/>
      <c r="K90" s="34"/>
      <c r="L90" s="111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1" customFormat="1" ht="12" customHeight="1">
      <c r="B91" s="19"/>
      <c r="C91" s="27" t="s">
        <v>103</v>
      </c>
      <c r="D91" s="20"/>
      <c r="E91" s="20"/>
      <c r="F91" s="20"/>
      <c r="G91" s="20"/>
      <c r="H91" s="20"/>
      <c r="I91" s="20"/>
      <c r="J91" s="20"/>
      <c r="K91" s="20"/>
      <c r="L91" s="18"/>
    </row>
    <row r="92" spans="1:31" s="2" customFormat="1" ht="16.5" customHeight="1">
      <c r="A92" s="32"/>
      <c r="B92" s="33"/>
      <c r="C92" s="34"/>
      <c r="D92" s="34"/>
      <c r="E92" s="343" t="s">
        <v>272</v>
      </c>
      <c r="F92" s="345"/>
      <c r="G92" s="345"/>
      <c r="H92" s="345"/>
      <c r="I92" s="34"/>
      <c r="J92" s="34"/>
      <c r="K92" s="34"/>
      <c r="L92" s="111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2" customHeight="1">
      <c r="A93" s="32"/>
      <c r="B93" s="33"/>
      <c r="C93" s="27" t="s">
        <v>105</v>
      </c>
      <c r="D93" s="34"/>
      <c r="E93" s="34"/>
      <c r="F93" s="34"/>
      <c r="G93" s="34"/>
      <c r="H93" s="34"/>
      <c r="I93" s="34"/>
      <c r="J93" s="34"/>
      <c r="K93" s="34"/>
      <c r="L93" s="111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6.5" customHeight="1">
      <c r="A94" s="32"/>
      <c r="B94" s="33"/>
      <c r="C94" s="34"/>
      <c r="D94" s="34"/>
      <c r="E94" s="292" t="str">
        <f>E11</f>
        <v>2391 - SO 2391-20-10 - Oprava mostu v km 8,590</v>
      </c>
      <c r="F94" s="345"/>
      <c r="G94" s="345"/>
      <c r="H94" s="345"/>
      <c r="I94" s="34"/>
      <c r="J94" s="34"/>
      <c r="K94" s="34"/>
      <c r="L94" s="111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6.9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111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12" customHeight="1">
      <c r="A96" s="32"/>
      <c r="B96" s="33"/>
      <c r="C96" s="27" t="s">
        <v>21</v>
      </c>
      <c r="D96" s="34"/>
      <c r="E96" s="34"/>
      <c r="F96" s="25" t="str">
        <f>F14</f>
        <v>Strážnice</v>
      </c>
      <c r="G96" s="34"/>
      <c r="H96" s="34"/>
      <c r="I96" s="27" t="s">
        <v>23</v>
      </c>
      <c r="J96" s="57" t="str">
        <f>IF(J14="","",J14)</f>
        <v>20. 3. 2023</v>
      </c>
      <c r="K96" s="34"/>
      <c r="L96" s="111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65" s="2" customFormat="1" ht="6.9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111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65" s="2" customFormat="1" ht="15.2" customHeight="1">
      <c r="A98" s="32"/>
      <c r="B98" s="33"/>
      <c r="C98" s="27" t="s">
        <v>25</v>
      </c>
      <c r="D98" s="34"/>
      <c r="E98" s="34"/>
      <c r="F98" s="25" t="str">
        <f>E17</f>
        <v xml:space="preserve">Správa Železnic, s. o. </v>
      </c>
      <c r="G98" s="34"/>
      <c r="H98" s="34"/>
      <c r="I98" s="27" t="s">
        <v>32</v>
      </c>
      <c r="J98" s="30" t="str">
        <f>E23</f>
        <v>Ing. Libor Kožik</v>
      </c>
      <c r="K98" s="34"/>
      <c r="L98" s="111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65" s="2" customFormat="1" ht="25.7" customHeight="1">
      <c r="A99" s="32"/>
      <c r="B99" s="33"/>
      <c r="C99" s="27" t="s">
        <v>30</v>
      </c>
      <c r="D99" s="34"/>
      <c r="E99" s="34"/>
      <c r="F99" s="25" t="str">
        <f>IF(E20="","",E20)</f>
        <v>Vyplň údaj</v>
      </c>
      <c r="G99" s="34"/>
      <c r="H99" s="34"/>
      <c r="I99" s="27" t="s">
        <v>35</v>
      </c>
      <c r="J99" s="30" t="str">
        <f>E26</f>
        <v>Ing. Václav Pavlas-Jirásek</v>
      </c>
      <c r="K99" s="34"/>
      <c r="L99" s="111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65" s="2" customFormat="1" ht="10.3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111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65" s="10" customFormat="1" ht="29.25" customHeight="1">
      <c r="A101" s="144"/>
      <c r="B101" s="145"/>
      <c r="C101" s="146" t="s">
        <v>114</v>
      </c>
      <c r="D101" s="147" t="s">
        <v>58</v>
      </c>
      <c r="E101" s="147" t="s">
        <v>54</v>
      </c>
      <c r="F101" s="147" t="s">
        <v>55</v>
      </c>
      <c r="G101" s="147" t="s">
        <v>115</v>
      </c>
      <c r="H101" s="147" t="s">
        <v>116</v>
      </c>
      <c r="I101" s="147" t="s">
        <v>117</v>
      </c>
      <c r="J101" s="147" t="s">
        <v>109</v>
      </c>
      <c r="K101" s="148" t="s">
        <v>118</v>
      </c>
      <c r="L101" s="149"/>
      <c r="M101" s="66" t="s">
        <v>19</v>
      </c>
      <c r="N101" s="67" t="s">
        <v>43</v>
      </c>
      <c r="O101" s="67" t="s">
        <v>119</v>
      </c>
      <c r="P101" s="67" t="s">
        <v>120</v>
      </c>
      <c r="Q101" s="67" t="s">
        <v>121</v>
      </c>
      <c r="R101" s="67" t="s">
        <v>122</v>
      </c>
      <c r="S101" s="67" t="s">
        <v>123</v>
      </c>
      <c r="T101" s="68" t="s">
        <v>124</v>
      </c>
      <c r="U101" s="144"/>
      <c r="V101" s="144"/>
      <c r="W101" s="144"/>
      <c r="X101" s="144"/>
      <c r="Y101" s="144"/>
      <c r="Z101" s="144"/>
      <c r="AA101" s="144"/>
      <c r="AB101" s="144"/>
      <c r="AC101" s="144"/>
      <c r="AD101" s="144"/>
      <c r="AE101" s="144"/>
    </row>
    <row r="102" spans="1:65" s="2" customFormat="1" ht="22.9" customHeight="1">
      <c r="A102" s="32"/>
      <c r="B102" s="33"/>
      <c r="C102" s="73" t="s">
        <v>125</v>
      </c>
      <c r="D102" s="34"/>
      <c r="E102" s="34"/>
      <c r="F102" s="34"/>
      <c r="G102" s="34"/>
      <c r="H102" s="34"/>
      <c r="I102" s="34"/>
      <c r="J102" s="150">
        <f>BK102</f>
        <v>760498.4</v>
      </c>
      <c r="K102" s="34"/>
      <c r="L102" s="37"/>
      <c r="M102" s="69"/>
      <c r="N102" s="151"/>
      <c r="O102" s="70"/>
      <c r="P102" s="152">
        <f>P103+P362+P402</f>
        <v>0</v>
      </c>
      <c r="Q102" s="70"/>
      <c r="R102" s="152">
        <f>R103+R362+R402</f>
        <v>362.73305718000012</v>
      </c>
      <c r="S102" s="70"/>
      <c r="T102" s="153">
        <f>T103+T362+T402</f>
        <v>149.916248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5" t="s">
        <v>72</v>
      </c>
      <c r="AU102" s="15" t="s">
        <v>110</v>
      </c>
      <c r="BK102" s="154">
        <f>BK103+BK362+BK402</f>
        <v>760498.4</v>
      </c>
    </row>
    <row r="103" spans="1:65" s="11" customFormat="1" ht="25.9" customHeight="1">
      <c r="B103" s="155"/>
      <c r="C103" s="156"/>
      <c r="D103" s="157" t="s">
        <v>72</v>
      </c>
      <c r="E103" s="158" t="s">
        <v>291</v>
      </c>
      <c r="F103" s="158" t="s">
        <v>292</v>
      </c>
      <c r="G103" s="156"/>
      <c r="H103" s="156"/>
      <c r="I103" s="159"/>
      <c r="J103" s="160">
        <f>BK103</f>
        <v>760498.4</v>
      </c>
      <c r="K103" s="156"/>
      <c r="L103" s="161"/>
      <c r="M103" s="162"/>
      <c r="N103" s="163"/>
      <c r="O103" s="163"/>
      <c r="P103" s="164">
        <f>P104+P154+P185+P219+P261+P271+P281+P339+P358</f>
        <v>0</v>
      </c>
      <c r="Q103" s="163"/>
      <c r="R103" s="164">
        <f>R104+R154+R185+R219+R261+R271+R281+R339+R358</f>
        <v>354.3152510700001</v>
      </c>
      <c r="S103" s="163"/>
      <c r="T103" s="165">
        <f>T104+T154+T185+T219+T261+T271+T281+T339+T358</f>
        <v>149.916248</v>
      </c>
      <c r="AR103" s="166" t="s">
        <v>80</v>
      </c>
      <c r="AT103" s="167" t="s">
        <v>72</v>
      </c>
      <c r="AU103" s="167" t="s">
        <v>73</v>
      </c>
      <c r="AY103" s="166" t="s">
        <v>128</v>
      </c>
      <c r="BK103" s="168">
        <f>BK104+BK154+BK185+BK219+BK261+BK271+BK281+BK339+BK358</f>
        <v>760498.4</v>
      </c>
    </row>
    <row r="104" spans="1:65" s="11" customFormat="1" ht="22.9" customHeight="1">
      <c r="B104" s="155"/>
      <c r="C104" s="156"/>
      <c r="D104" s="157" t="s">
        <v>72</v>
      </c>
      <c r="E104" s="206" t="s">
        <v>80</v>
      </c>
      <c r="F104" s="206" t="s">
        <v>293</v>
      </c>
      <c r="G104" s="156"/>
      <c r="H104" s="156"/>
      <c r="I104" s="159"/>
      <c r="J104" s="207">
        <f>BK104</f>
        <v>0</v>
      </c>
      <c r="K104" s="156"/>
      <c r="L104" s="161"/>
      <c r="M104" s="162"/>
      <c r="N104" s="163"/>
      <c r="O104" s="163"/>
      <c r="P104" s="164">
        <f>SUM(P105:P153)</f>
        <v>0</v>
      </c>
      <c r="Q104" s="163"/>
      <c r="R104" s="164">
        <f>SUM(R105:R153)</f>
        <v>102.852</v>
      </c>
      <c r="S104" s="163"/>
      <c r="T104" s="165">
        <f>SUM(T105:T153)</f>
        <v>43.892799999999994</v>
      </c>
      <c r="AR104" s="166" t="s">
        <v>80</v>
      </c>
      <c r="AT104" s="167" t="s">
        <v>72</v>
      </c>
      <c r="AU104" s="167" t="s">
        <v>80</v>
      </c>
      <c r="AY104" s="166" t="s">
        <v>128</v>
      </c>
      <c r="BK104" s="168">
        <f>SUM(BK105:BK153)</f>
        <v>0</v>
      </c>
    </row>
    <row r="105" spans="1:65" s="2" customFormat="1" ht="24.2" customHeight="1">
      <c r="A105" s="32"/>
      <c r="B105" s="33"/>
      <c r="C105" s="169" t="s">
        <v>80</v>
      </c>
      <c r="D105" s="169" t="s">
        <v>129</v>
      </c>
      <c r="E105" s="170" t="s">
        <v>294</v>
      </c>
      <c r="F105" s="171" t="s">
        <v>295</v>
      </c>
      <c r="G105" s="172" t="s">
        <v>231</v>
      </c>
      <c r="H105" s="173">
        <v>40</v>
      </c>
      <c r="I105" s="174"/>
      <c r="J105" s="175">
        <f>ROUND(I105*H105,2)</f>
        <v>0</v>
      </c>
      <c r="K105" s="171" t="s">
        <v>296</v>
      </c>
      <c r="L105" s="37"/>
      <c r="M105" s="176" t="s">
        <v>19</v>
      </c>
      <c r="N105" s="177" t="s">
        <v>44</v>
      </c>
      <c r="O105" s="62"/>
      <c r="P105" s="178">
        <f>O105*H105</f>
        <v>0</v>
      </c>
      <c r="Q105" s="178">
        <v>0</v>
      </c>
      <c r="R105" s="178">
        <f>Q105*H105</f>
        <v>0</v>
      </c>
      <c r="S105" s="178">
        <v>0</v>
      </c>
      <c r="T105" s="179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0" t="s">
        <v>133</v>
      </c>
      <c r="AT105" s="180" t="s">
        <v>129</v>
      </c>
      <c r="AU105" s="180" t="s">
        <v>82</v>
      </c>
      <c r="AY105" s="15" t="s">
        <v>128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15" t="s">
        <v>80</v>
      </c>
      <c r="BK105" s="181">
        <f>ROUND(I105*H105,2)</f>
        <v>0</v>
      </c>
      <c r="BL105" s="15" t="s">
        <v>133</v>
      </c>
      <c r="BM105" s="180" t="s">
        <v>297</v>
      </c>
    </row>
    <row r="106" spans="1:65" s="2" customFormat="1" ht="19.5">
      <c r="A106" s="32"/>
      <c r="B106" s="33"/>
      <c r="C106" s="34"/>
      <c r="D106" s="182" t="s">
        <v>135</v>
      </c>
      <c r="E106" s="34"/>
      <c r="F106" s="183" t="s">
        <v>298</v>
      </c>
      <c r="G106" s="34"/>
      <c r="H106" s="34"/>
      <c r="I106" s="184"/>
      <c r="J106" s="34"/>
      <c r="K106" s="34"/>
      <c r="L106" s="37"/>
      <c r="M106" s="185"/>
      <c r="N106" s="186"/>
      <c r="O106" s="62"/>
      <c r="P106" s="62"/>
      <c r="Q106" s="62"/>
      <c r="R106" s="62"/>
      <c r="S106" s="62"/>
      <c r="T106" s="63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5" t="s">
        <v>135</v>
      </c>
      <c r="AU106" s="15" t="s">
        <v>82</v>
      </c>
    </row>
    <row r="107" spans="1:65" s="2" customFormat="1" ht="11.25">
      <c r="A107" s="32"/>
      <c r="B107" s="33"/>
      <c r="C107" s="34"/>
      <c r="D107" s="208" t="s">
        <v>299</v>
      </c>
      <c r="E107" s="34"/>
      <c r="F107" s="209" t="s">
        <v>300</v>
      </c>
      <c r="G107" s="34"/>
      <c r="H107" s="34"/>
      <c r="I107" s="184"/>
      <c r="J107" s="34"/>
      <c r="K107" s="34"/>
      <c r="L107" s="37"/>
      <c r="M107" s="185"/>
      <c r="N107" s="186"/>
      <c r="O107" s="62"/>
      <c r="P107" s="62"/>
      <c r="Q107" s="62"/>
      <c r="R107" s="62"/>
      <c r="S107" s="62"/>
      <c r="T107" s="63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5" t="s">
        <v>299</v>
      </c>
      <c r="AU107" s="15" t="s">
        <v>82</v>
      </c>
    </row>
    <row r="108" spans="1:65" s="2" customFormat="1" ht="16.5" customHeight="1">
      <c r="A108" s="32"/>
      <c r="B108" s="33"/>
      <c r="C108" s="169" t="s">
        <v>82</v>
      </c>
      <c r="D108" s="169" t="s">
        <v>129</v>
      </c>
      <c r="E108" s="170" t="s">
        <v>301</v>
      </c>
      <c r="F108" s="171" t="s">
        <v>302</v>
      </c>
      <c r="G108" s="172" t="s">
        <v>231</v>
      </c>
      <c r="H108" s="173">
        <v>43.11</v>
      </c>
      <c r="I108" s="174"/>
      <c r="J108" s="175">
        <f>ROUND(I108*H108,2)</f>
        <v>0</v>
      </c>
      <c r="K108" s="171" t="s">
        <v>296</v>
      </c>
      <c r="L108" s="37"/>
      <c r="M108" s="176" t="s">
        <v>19</v>
      </c>
      <c r="N108" s="177" t="s">
        <v>44</v>
      </c>
      <c r="O108" s="62"/>
      <c r="P108" s="178">
        <f>O108*H108</f>
        <v>0</v>
      </c>
      <c r="Q108" s="178">
        <v>0</v>
      </c>
      <c r="R108" s="178">
        <f>Q108*H108</f>
        <v>0</v>
      </c>
      <c r="S108" s="178">
        <v>0.48</v>
      </c>
      <c r="T108" s="179">
        <f>S108*H108</f>
        <v>20.692799999999998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0" t="s">
        <v>133</v>
      </c>
      <c r="AT108" s="180" t="s">
        <v>129</v>
      </c>
      <c r="AU108" s="180" t="s">
        <v>82</v>
      </c>
      <c r="AY108" s="15" t="s">
        <v>128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15" t="s">
        <v>80</v>
      </c>
      <c r="BK108" s="181">
        <f>ROUND(I108*H108,2)</f>
        <v>0</v>
      </c>
      <c r="BL108" s="15" t="s">
        <v>133</v>
      </c>
      <c r="BM108" s="180" t="s">
        <v>303</v>
      </c>
    </row>
    <row r="109" spans="1:65" s="2" customFormat="1" ht="19.5">
      <c r="A109" s="32"/>
      <c r="B109" s="33"/>
      <c r="C109" s="34"/>
      <c r="D109" s="182" t="s">
        <v>135</v>
      </c>
      <c r="E109" s="34"/>
      <c r="F109" s="183" t="s">
        <v>304</v>
      </c>
      <c r="G109" s="34"/>
      <c r="H109" s="34"/>
      <c r="I109" s="184"/>
      <c r="J109" s="34"/>
      <c r="K109" s="34"/>
      <c r="L109" s="37"/>
      <c r="M109" s="185"/>
      <c r="N109" s="186"/>
      <c r="O109" s="62"/>
      <c r="P109" s="62"/>
      <c r="Q109" s="62"/>
      <c r="R109" s="62"/>
      <c r="S109" s="62"/>
      <c r="T109" s="63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5" t="s">
        <v>135</v>
      </c>
      <c r="AU109" s="15" t="s">
        <v>82</v>
      </c>
    </row>
    <row r="110" spans="1:65" s="2" customFormat="1" ht="11.25">
      <c r="A110" s="32"/>
      <c r="B110" s="33"/>
      <c r="C110" s="34"/>
      <c r="D110" s="208" t="s">
        <v>299</v>
      </c>
      <c r="E110" s="34"/>
      <c r="F110" s="209" t="s">
        <v>305</v>
      </c>
      <c r="G110" s="34"/>
      <c r="H110" s="34"/>
      <c r="I110" s="184"/>
      <c r="J110" s="34"/>
      <c r="K110" s="34"/>
      <c r="L110" s="37"/>
      <c r="M110" s="185"/>
      <c r="N110" s="186"/>
      <c r="O110" s="62"/>
      <c r="P110" s="62"/>
      <c r="Q110" s="62"/>
      <c r="R110" s="62"/>
      <c r="S110" s="62"/>
      <c r="T110" s="63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5" t="s">
        <v>299</v>
      </c>
      <c r="AU110" s="15" t="s">
        <v>82</v>
      </c>
    </row>
    <row r="111" spans="1:65" s="2" customFormat="1" ht="21.75" customHeight="1">
      <c r="A111" s="32"/>
      <c r="B111" s="33"/>
      <c r="C111" s="169" t="s">
        <v>143</v>
      </c>
      <c r="D111" s="169" t="s">
        <v>129</v>
      </c>
      <c r="E111" s="170" t="s">
        <v>306</v>
      </c>
      <c r="F111" s="171" t="s">
        <v>307</v>
      </c>
      <c r="G111" s="172" t="s">
        <v>231</v>
      </c>
      <c r="H111" s="173">
        <v>80</v>
      </c>
      <c r="I111" s="174"/>
      <c r="J111" s="175">
        <f>ROUND(I111*H111,2)</f>
        <v>0</v>
      </c>
      <c r="K111" s="171" t="s">
        <v>296</v>
      </c>
      <c r="L111" s="37"/>
      <c r="M111" s="176" t="s">
        <v>19</v>
      </c>
      <c r="N111" s="177" t="s">
        <v>44</v>
      </c>
      <c r="O111" s="62"/>
      <c r="P111" s="178">
        <f>O111*H111</f>
        <v>0</v>
      </c>
      <c r="Q111" s="178">
        <v>0</v>
      </c>
      <c r="R111" s="178">
        <f>Q111*H111</f>
        <v>0</v>
      </c>
      <c r="S111" s="178">
        <v>0.28999999999999998</v>
      </c>
      <c r="T111" s="179">
        <f>S111*H111</f>
        <v>23.2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0" t="s">
        <v>133</v>
      </c>
      <c r="AT111" s="180" t="s">
        <v>129</v>
      </c>
      <c r="AU111" s="180" t="s">
        <v>82</v>
      </c>
      <c r="AY111" s="15" t="s">
        <v>128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15" t="s">
        <v>80</v>
      </c>
      <c r="BK111" s="181">
        <f>ROUND(I111*H111,2)</f>
        <v>0</v>
      </c>
      <c r="BL111" s="15" t="s">
        <v>133</v>
      </c>
      <c r="BM111" s="180" t="s">
        <v>308</v>
      </c>
    </row>
    <row r="112" spans="1:65" s="2" customFormat="1" ht="19.5">
      <c r="A112" s="32"/>
      <c r="B112" s="33"/>
      <c r="C112" s="34"/>
      <c r="D112" s="182" t="s">
        <v>135</v>
      </c>
      <c r="E112" s="34"/>
      <c r="F112" s="183" t="s">
        <v>309</v>
      </c>
      <c r="G112" s="34"/>
      <c r="H112" s="34"/>
      <c r="I112" s="184"/>
      <c r="J112" s="34"/>
      <c r="K112" s="34"/>
      <c r="L112" s="37"/>
      <c r="M112" s="185"/>
      <c r="N112" s="186"/>
      <c r="O112" s="62"/>
      <c r="P112" s="62"/>
      <c r="Q112" s="62"/>
      <c r="R112" s="62"/>
      <c r="S112" s="62"/>
      <c r="T112" s="63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5" t="s">
        <v>135</v>
      </c>
      <c r="AU112" s="15" t="s">
        <v>82</v>
      </c>
    </row>
    <row r="113" spans="1:65" s="2" customFormat="1" ht="11.25">
      <c r="A113" s="32"/>
      <c r="B113" s="33"/>
      <c r="C113" s="34"/>
      <c r="D113" s="208" t="s">
        <v>299</v>
      </c>
      <c r="E113" s="34"/>
      <c r="F113" s="209" t="s">
        <v>310</v>
      </c>
      <c r="G113" s="34"/>
      <c r="H113" s="34"/>
      <c r="I113" s="184"/>
      <c r="J113" s="34"/>
      <c r="K113" s="34"/>
      <c r="L113" s="37"/>
      <c r="M113" s="185"/>
      <c r="N113" s="186"/>
      <c r="O113" s="62"/>
      <c r="P113" s="62"/>
      <c r="Q113" s="62"/>
      <c r="R113" s="62"/>
      <c r="S113" s="62"/>
      <c r="T113" s="63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5" t="s">
        <v>299</v>
      </c>
      <c r="AU113" s="15" t="s">
        <v>82</v>
      </c>
    </row>
    <row r="114" spans="1:65" s="2" customFormat="1" ht="16.5" customHeight="1">
      <c r="A114" s="32"/>
      <c r="B114" s="33"/>
      <c r="C114" s="169" t="s">
        <v>133</v>
      </c>
      <c r="D114" s="169" t="s">
        <v>129</v>
      </c>
      <c r="E114" s="170" t="s">
        <v>311</v>
      </c>
      <c r="F114" s="171" t="s">
        <v>312</v>
      </c>
      <c r="G114" s="172" t="s">
        <v>231</v>
      </c>
      <c r="H114" s="173">
        <v>166</v>
      </c>
      <c r="I114" s="174"/>
      <c r="J114" s="175">
        <f>ROUND(I114*H114,2)</f>
        <v>0</v>
      </c>
      <c r="K114" s="171" t="s">
        <v>296</v>
      </c>
      <c r="L114" s="37"/>
      <c r="M114" s="176" t="s">
        <v>19</v>
      </c>
      <c r="N114" s="177" t="s">
        <v>44</v>
      </c>
      <c r="O114" s="62"/>
      <c r="P114" s="178">
        <f>O114*H114</f>
        <v>0</v>
      </c>
      <c r="Q114" s="178">
        <v>0</v>
      </c>
      <c r="R114" s="178">
        <f>Q114*H114</f>
        <v>0</v>
      </c>
      <c r="S114" s="178">
        <v>0</v>
      </c>
      <c r="T114" s="179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0" t="s">
        <v>133</v>
      </c>
      <c r="AT114" s="180" t="s">
        <v>129</v>
      </c>
      <c r="AU114" s="180" t="s">
        <v>82</v>
      </c>
      <c r="AY114" s="15" t="s">
        <v>128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15" t="s">
        <v>80</v>
      </c>
      <c r="BK114" s="181">
        <f>ROUND(I114*H114,2)</f>
        <v>0</v>
      </c>
      <c r="BL114" s="15" t="s">
        <v>133</v>
      </c>
      <c r="BM114" s="180" t="s">
        <v>313</v>
      </c>
    </row>
    <row r="115" spans="1:65" s="2" customFormat="1" ht="11.25">
      <c r="A115" s="32"/>
      <c r="B115" s="33"/>
      <c r="C115" s="34"/>
      <c r="D115" s="182" t="s">
        <v>135</v>
      </c>
      <c r="E115" s="34"/>
      <c r="F115" s="183" t="s">
        <v>314</v>
      </c>
      <c r="G115" s="34"/>
      <c r="H115" s="34"/>
      <c r="I115" s="184"/>
      <c r="J115" s="34"/>
      <c r="K115" s="34"/>
      <c r="L115" s="37"/>
      <c r="M115" s="185"/>
      <c r="N115" s="186"/>
      <c r="O115" s="62"/>
      <c r="P115" s="62"/>
      <c r="Q115" s="62"/>
      <c r="R115" s="62"/>
      <c r="S115" s="62"/>
      <c r="T115" s="63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5" t="s">
        <v>135</v>
      </c>
      <c r="AU115" s="15" t="s">
        <v>82</v>
      </c>
    </row>
    <row r="116" spans="1:65" s="2" customFormat="1" ht="11.25">
      <c r="A116" s="32"/>
      <c r="B116" s="33"/>
      <c r="C116" s="34"/>
      <c r="D116" s="208" t="s">
        <v>299</v>
      </c>
      <c r="E116" s="34"/>
      <c r="F116" s="209" t="s">
        <v>315</v>
      </c>
      <c r="G116" s="34"/>
      <c r="H116" s="34"/>
      <c r="I116" s="184"/>
      <c r="J116" s="34"/>
      <c r="K116" s="34"/>
      <c r="L116" s="37"/>
      <c r="M116" s="185"/>
      <c r="N116" s="186"/>
      <c r="O116" s="62"/>
      <c r="P116" s="62"/>
      <c r="Q116" s="62"/>
      <c r="R116" s="62"/>
      <c r="S116" s="62"/>
      <c r="T116" s="63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299</v>
      </c>
      <c r="AU116" s="15" t="s">
        <v>82</v>
      </c>
    </row>
    <row r="117" spans="1:65" s="2" customFormat="1" ht="21.75" customHeight="1">
      <c r="A117" s="32"/>
      <c r="B117" s="33"/>
      <c r="C117" s="169" t="s">
        <v>126</v>
      </c>
      <c r="D117" s="169" t="s">
        <v>129</v>
      </c>
      <c r="E117" s="170" t="s">
        <v>316</v>
      </c>
      <c r="F117" s="171" t="s">
        <v>317</v>
      </c>
      <c r="G117" s="172" t="s">
        <v>150</v>
      </c>
      <c r="H117" s="173">
        <v>96.018000000000001</v>
      </c>
      <c r="I117" s="174"/>
      <c r="J117" s="175">
        <f>ROUND(I117*H117,2)</f>
        <v>0</v>
      </c>
      <c r="K117" s="171" t="s">
        <v>296</v>
      </c>
      <c r="L117" s="37"/>
      <c r="M117" s="176" t="s">
        <v>19</v>
      </c>
      <c r="N117" s="177" t="s">
        <v>44</v>
      </c>
      <c r="O117" s="62"/>
      <c r="P117" s="178">
        <f>O117*H117</f>
        <v>0</v>
      </c>
      <c r="Q117" s="178">
        <v>0</v>
      </c>
      <c r="R117" s="178">
        <f>Q117*H117</f>
        <v>0</v>
      </c>
      <c r="S117" s="178">
        <v>0</v>
      </c>
      <c r="T117" s="179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0" t="s">
        <v>133</v>
      </c>
      <c r="AT117" s="180" t="s">
        <v>129</v>
      </c>
      <c r="AU117" s="180" t="s">
        <v>82</v>
      </c>
      <c r="AY117" s="15" t="s">
        <v>128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15" t="s">
        <v>80</v>
      </c>
      <c r="BK117" s="181">
        <f>ROUND(I117*H117,2)</f>
        <v>0</v>
      </c>
      <c r="BL117" s="15" t="s">
        <v>133</v>
      </c>
      <c r="BM117" s="180" t="s">
        <v>318</v>
      </c>
    </row>
    <row r="118" spans="1:65" s="2" customFormat="1" ht="19.5">
      <c r="A118" s="32"/>
      <c r="B118" s="33"/>
      <c r="C118" s="34"/>
      <c r="D118" s="182" t="s">
        <v>135</v>
      </c>
      <c r="E118" s="34"/>
      <c r="F118" s="183" t="s">
        <v>319</v>
      </c>
      <c r="G118" s="34"/>
      <c r="H118" s="34"/>
      <c r="I118" s="184"/>
      <c r="J118" s="34"/>
      <c r="K118" s="34"/>
      <c r="L118" s="37"/>
      <c r="M118" s="185"/>
      <c r="N118" s="186"/>
      <c r="O118" s="62"/>
      <c r="P118" s="62"/>
      <c r="Q118" s="62"/>
      <c r="R118" s="62"/>
      <c r="S118" s="62"/>
      <c r="T118" s="63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135</v>
      </c>
      <c r="AU118" s="15" t="s">
        <v>82</v>
      </c>
    </row>
    <row r="119" spans="1:65" s="2" customFormat="1" ht="11.25">
      <c r="A119" s="32"/>
      <c r="B119" s="33"/>
      <c r="C119" s="34"/>
      <c r="D119" s="208" t="s">
        <v>299</v>
      </c>
      <c r="E119" s="34"/>
      <c r="F119" s="209" t="s">
        <v>320</v>
      </c>
      <c r="G119" s="34"/>
      <c r="H119" s="34"/>
      <c r="I119" s="184"/>
      <c r="J119" s="34"/>
      <c r="K119" s="34"/>
      <c r="L119" s="37"/>
      <c r="M119" s="185"/>
      <c r="N119" s="186"/>
      <c r="O119" s="62"/>
      <c r="P119" s="62"/>
      <c r="Q119" s="62"/>
      <c r="R119" s="62"/>
      <c r="S119" s="62"/>
      <c r="T119" s="63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299</v>
      </c>
      <c r="AU119" s="15" t="s">
        <v>82</v>
      </c>
    </row>
    <row r="120" spans="1:65" s="2" customFormat="1" ht="21.75" customHeight="1">
      <c r="A120" s="32"/>
      <c r="B120" s="33"/>
      <c r="C120" s="169" t="s">
        <v>157</v>
      </c>
      <c r="D120" s="169" t="s">
        <v>129</v>
      </c>
      <c r="E120" s="170" t="s">
        <v>321</v>
      </c>
      <c r="F120" s="171" t="s">
        <v>322</v>
      </c>
      <c r="G120" s="172" t="s">
        <v>150</v>
      </c>
      <c r="H120" s="173">
        <v>156.11099999999999</v>
      </c>
      <c r="I120" s="174"/>
      <c r="J120" s="175">
        <f>ROUND(I120*H120,2)</f>
        <v>0</v>
      </c>
      <c r="K120" s="171" t="s">
        <v>296</v>
      </c>
      <c r="L120" s="37"/>
      <c r="M120" s="176" t="s">
        <v>19</v>
      </c>
      <c r="N120" s="177" t="s">
        <v>44</v>
      </c>
      <c r="O120" s="62"/>
      <c r="P120" s="178">
        <f>O120*H120</f>
        <v>0</v>
      </c>
      <c r="Q120" s="178">
        <v>0</v>
      </c>
      <c r="R120" s="178">
        <f>Q120*H120</f>
        <v>0</v>
      </c>
      <c r="S120" s="178">
        <v>0</v>
      </c>
      <c r="T120" s="179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0" t="s">
        <v>133</v>
      </c>
      <c r="AT120" s="180" t="s">
        <v>129</v>
      </c>
      <c r="AU120" s="180" t="s">
        <v>82</v>
      </c>
      <c r="AY120" s="15" t="s">
        <v>128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15" t="s">
        <v>80</v>
      </c>
      <c r="BK120" s="181">
        <f>ROUND(I120*H120,2)</f>
        <v>0</v>
      </c>
      <c r="BL120" s="15" t="s">
        <v>133</v>
      </c>
      <c r="BM120" s="180" t="s">
        <v>323</v>
      </c>
    </row>
    <row r="121" spans="1:65" s="2" customFormat="1" ht="19.5">
      <c r="A121" s="32"/>
      <c r="B121" s="33"/>
      <c r="C121" s="34"/>
      <c r="D121" s="182" t="s">
        <v>135</v>
      </c>
      <c r="E121" s="34"/>
      <c r="F121" s="183" t="s">
        <v>324</v>
      </c>
      <c r="G121" s="34"/>
      <c r="H121" s="34"/>
      <c r="I121" s="184"/>
      <c r="J121" s="34"/>
      <c r="K121" s="34"/>
      <c r="L121" s="37"/>
      <c r="M121" s="185"/>
      <c r="N121" s="186"/>
      <c r="O121" s="62"/>
      <c r="P121" s="62"/>
      <c r="Q121" s="62"/>
      <c r="R121" s="62"/>
      <c r="S121" s="62"/>
      <c r="T121" s="63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135</v>
      </c>
      <c r="AU121" s="15" t="s">
        <v>82</v>
      </c>
    </row>
    <row r="122" spans="1:65" s="2" customFormat="1" ht="11.25">
      <c r="A122" s="32"/>
      <c r="B122" s="33"/>
      <c r="C122" s="34"/>
      <c r="D122" s="208" t="s">
        <v>299</v>
      </c>
      <c r="E122" s="34"/>
      <c r="F122" s="209" t="s">
        <v>325</v>
      </c>
      <c r="G122" s="34"/>
      <c r="H122" s="34"/>
      <c r="I122" s="184"/>
      <c r="J122" s="34"/>
      <c r="K122" s="34"/>
      <c r="L122" s="37"/>
      <c r="M122" s="185"/>
      <c r="N122" s="186"/>
      <c r="O122" s="62"/>
      <c r="P122" s="62"/>
      <c r="Q122" s="62"/>
      <c r="R122" s="62"/>
      <c r="S122" s="62"/>
      <c r="T122" s="63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299</v>
      </c>
      <c r="AU122" s="15" t="s">
        <v>82</v>
      </c>
    </row>
    <row r="123" spans="1:65" s="2" customFormat="1" ht="21.75" customHeight="1">
      <c r="A123" s="32"/>
      <c r="B123" s="33"/>
      <c r="C123" s="169" t="s">
        <v>162</v>
      </c>
      <c r="D123" s="169" t="s">
        <v>129</v>
      </c>
      <c r="E123" s="170" t="s">
        <v>326</v>
      </c>
      <c r="F123" s="171" t="s">
        <v>327</v>
      </c>
      <c r="G123" s="172" t="s">
        <v>150</v>
      </c>
      <c r="H123" s="173">
        <v>88.861999999999995</v>
      </c>
      <c r="I123" s="174"/>
      <c r="J123" s="175">
        <f>ROUND(I123*H123,2)</f>
        <v>0</v>
      </c>
      <c r="K123" s="171" t="s">
        <v>296</v>
      </c>
      <c r="L123" s="37"/>
      <c r="M123" s="176" t="s">
        <v>19</v>
      </c>
      <c r="N123" s="177" t="s">
        <v>44</v>
      </c>
      <c r="O123" s="62"/>
      <c r="P123" s="178">
        <f>O123*H123</f>
        <v>0</v>
      </c>
      <c r="Q123" s="178">
        <v>0</v>
      </c>
      <c r="R123" s="178">
        <f>Q123*H123</f>
        <v>0</v>
      </c>
      <c r="S123" s="178">
        <v>0</v>
      </c>
      <c r="T123" s="179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0" t="s">
        <v>133</v>
      </c>
      <c r="AT123" s="180" t="s">
        <v>129</v>
      </c>
      <c r="AU123" s="180" t="s">
        <v>82</v>
      </c>
      <c r="AY123" s="15" t="s">
        <v>128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15" t="s">
        <v>80</v>
      </c>
      <c r="BK123" s="181">
        <f>ROUND(I123*H123,2)</f>
        <v>0</v>
      </c>
      <c r="BL123" s="15" t="s">
        <v>133</v>
      </c>
      <c r="BM123" s="180" t="s">
        <v>328</v>
      </c>
    </row>
    <row r="124" spans="1:65" s="2" customFormat="1" ht="19.5">
      <c r="A124" s="32"/>
      <c r="B124" s="33"/>
      <c r="C124" s="34"/>
      <c r="D124" s="182" t="s">
        <v>135</v>
      </c>
      <c r="E124" s="34"/>
      <c r="F124" s="183" t="s">
        <v>329</v>
      </c>
      <c r="G124" s="34"/>
      <c r="H124" s="34"/>
      <c r="I124" s="184"/>
      <c r="J124" s="34"/>
      <c r="K124" s="34"/>
      <c r="L124" s="37"/>
      <c r="M124" s="185"/>
      <c r="N124" s="186"/>
      <c r="O124" s="62"/>
      <c r="P124" s="62"/>
      <c r="Q124" s="62"/>
      <c r="R124" s="62"/>
      <c r="S124" s="62"/>
      <c r="T124" s="63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135</v>
      </c>
      <c r="AU124" s="15" t="s">
        <v>82</v>
      </c>
    </row>
    <row r="125" spans="1:65" s="2" customFormat="1" ht="11.25">
      <c r="A125" s="32"/>
      <c r="B125" s="33"/>
      <c r="C125" s="34"/>
      <c r="D125" s="208" t="s">
        <v>299</v>
      </c>
      <c r="E125" s="34"/>
      <c r="F125" s="209" t="s">
        <v>330</v>
      </c>
      <c r="G125" s="34"/>
      <c r="H125" s="34"/>
      <c r="I125" s="184"/>
      <c r="J125" s="34"/>
      <c r="K125" s="34"/>
      <c r="L125" s="37"/>
      <c r="M125" s="185"/>
      <c r="N125" s="186"/>
      <c r="O125" s="62"/>
      <c r="P125" s="62"/>
      <c r="Q125" s="62"/>
      <c r="R125" s="62"/>
      <c r="S125" s="62"/>
      <c r="T125" s="63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299</v>
      </c>
      <c r="AU125" s="15" t="s">
        <v>82</v>
      </c>
    </row>
    <row r="126" spans="1:65" s="2" customFormat="1" ht="16.5" customHeight="1">
      <c r="A126" s="32"/>
      <c r="B126" s="33"/>
      <c r="C126" s="169" t="s">
        <v>167</v>
      </c>
      <c r="D126" s="169" t="s">
        <v>129</v>
      </c>
      <c r="E126" s="170" t="s">
        <v>331</v>
      </c>
      <c r="F126" s="171" t="s">
        <v>332</v>
      </c>
      <c r="G126" s="172" t="s">
        <v>150</v>
      </c>
      <c r="H126" s="173">
        <v>169.07300000000001</v>
      </c>
      <c r="I126" s="174"/>
      <c r="J126" s="175">
        <f>ROUND(I126*H126,2)</f>
        <v>0</v>
      </c>
      <c r="K126" s="171" t="s">
        <v>296</v>
      </c>
      <c r="L126" s="37"/>
      <c r="M126" s="176" t="s">
        <v>19</v>
      </c>
      <c r="N126" s="177" t="s">
        <v>44</v>
      </c>
      <c r="O126" s="62"/>
      <c r="P126" s="178">
        <f>O126*H126</f>
        <v>0</v>
      </c>
      <c r="Q126" s="178">
        <v>0</v>
      </c>
      <c r="R126" s="178">
        <f>Q126*H126</f>
        <v>0</v>
      </c>
      <c r="S126" s="178">
        <v>0</v>
      </c>
      <c r="T126" s="179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0" t="s">
        <v>133</v>
      </c>
      <c r="AT126" s="180" t="s">
        <v>129</v>
      </c>
      <c r="AU126" s="180" t="s">
        <v>82</v>
      </c>
      <c r="AY126" s="15" t="s">
        <v>128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5" t="s">
        <v>80</v>
      </c>
      <c r="BK126" s="181">
        <f>ROUND(I126*H126,2)</f>
        <v>0</v>
      </c>
      <c r="BL126" s="15" t="s">
        <v>133</v>
      </c>
      <c r="BM126" s="180" t="s">
        <v>333</v>
      </c>
    </row>
    <row r="127" spans="1:65" s="2" customFormat="1" ht="19.5">
      <c r="A127" s="32"/>
      <c r="B127" s="33"/>
      <c r="C127" s="34"/>
      <c r="D127" s="182" t="s">
        <v>135</v>
      </c>
      <c r="E127" s="34"/>
      <c r="F127" s="183" t="s">
        <v>334</v>
      </c>
      <c r="G127" s="34"/>
      <c r="H127" s="34"/>
      <c r="I127" s="184"/>
      <c r="J127" s="34"/>
      <c r="K127" s="34"/>
      <c r="L127" s="37"/>
      <c r="M127" s="185"/>
      <c r="N127" s="186"/>
      <c r="O127" s="62"/>
      <c r="P127" s="62"/>
      <c r="Q127" s="62"/>
      <c r="R127" s="62"/>
      <c r="S127" s="62"/>
      <c r="T127" s="63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135</v>
      </c>
      <c r="AU127" s="15" t="s">
        <v>82</v>
      </c>
    </row>
    <row r="128" spans="1:65" s="2" customFormat="1" ht="11.25">
      <c r="A128" s="32"/>
      <c r="B128" s="33"/>
      <c r="C128" s="34"/>
      <c r="D128" s="208" t="s">
        <v>299</v>
      </c>
      <c r="E128" s="34"/>
      <c r="F128" s="209" t="s">
        <v>335</v>
      </c>
      <c r="G128" s="34"/>
      <c r="H128" s="34"/>
      <c r="I128" s="184"/>
      <c r="J128" s="34"/>
      <c r="K128" s="34"/>
      <c r="L128" s="37"/>
      <c r="M128" s="185"/>
      <c r="N128" s="186"/>
      <c r="O128" s="62"/>
      <c r="P128" s="62"/>
      <c r="Q128" s="62"/>
      <c r="R128" s="62"/>
      <c r="S128" s="62"/>
      <c r="T128" s="63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299</v>
      </c>
      <c r="AU128" s="15" t="s">
        <v>82</v>
      </c>
    </row>
    <row r="129" spans="1:65" s="2" customFormat="1" ht="16.5" customHeight="1">
      <c r="A129" s="32"/>
      <c r="B129" s="33"/>
      <c r="C129" s="169" t="s">
        <v>172</v>
      </c>
      <c r="D129" s="169" t="s">
        <v>129</v>
      </c>
      <c r="E129" s="170" t="s">
        <v>336</v>
      </c>
      <c r="F129" s="171" t="s">
        <v>337</v>
      </c>
      <c r="G129" s="172" t="s">
        <v>236</v>
      </c>
      <c r="H129" s="173">
        <v>169.124</v>
      </c>
      <c r="I129" s="174"/>
      <c r="J129" s="175">
        <f>ROUND(I129*H129,2)</f>
        <v>0</v>
      </c>
      <c r="K129" s="171" t="s">
        <v>296</v>
      </c>
      <c r="L129" s="37"/>
      <c r="M129" s="176" t="s">
        <v>19</v>
      </c>
      <c r="N129" s="177" t="s">
        <v>44</v>
      </c>
      <c r="O129" s="62"/>
      <c r="P129" s="178">
        <f>O129*H129</f>
        <v>0</v>
      </c>
      <c r="Q129" s="178">
        <v>0</v>
      </c>
      <c r="R129" s="178">
        <f>Q129*H129</f>
        <v>0</v>
      </c>
      <c r="S129" s="178">
        <v>0</v>
      </c>
      <c r="T129" s="179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0" t="s">
        <v>133</v>
      </c>
      <c r="AT129" s="180" t="s">
        <v>129</v>
      </c>
      <c r="AU129" s="180" t="s">
        <v>82</v>
      </c>
      <c r="AY129" s="15" t="s">
        <v>128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5" t="s">
        <v>80</v>
      </c>
      <c r="BK129" s="181">
        <f>ROUND(I129*H129,2)</f>
        <v>0</v>
      </c>
      <c r="BL129" s="15" t="s">
        <v>133</v>
      </c>
      <c r="BM129" s="180" t="s">
        <v>338</v>
      </c>
    </row>
    <row r="130" spans="1:65" s="2" customFormat="1" ht="11.25">
      <c r="A130" s="32"/>
      <c r="B130" s="33"/>
      <c r="C130" s="34"/>
      <c r="D130" s="182" t="s">
        <v>135</v>
      </c>
      <c r="E130" s="34"/>
      <c r="F130" s="183" t="s">
        <v>339</v>
      </c>
      <c r="G130" s="34"/>
      <c r="H130" s="34"/>
      <c r="I130" s="184"/>
      <c r="J130" s="34"/>
      <c r="K130" s="34"/>
      <c r="L130" s="37"/>
      <c r="M130" s="185"/>
      <c r="N130" s="186"/>
      <c r="O130" s="62"/>
      <c r="P130" s="62"/>
      <c r="Q130" s="62"/>
      <c r="R130" s="62"/>
      <c r="S130" s="62"/>
      <c r="T130" s="63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135</v>
      </c>
      <c r="AU130" s="15" t="s">
        <v>82</v>
      </c>
    </row>
    <row r="131" spans="1:65" s="2" customFormat="1" ht="11.25">
      <c r="A131" s="32"/>
      <c r="B131" s="33"/>
      <c r="C131" s="34"/>
      <c r="D131" s="208" t="s">
        <v>299</v>
      </c>
      <c r="E131" s="34"/>
      <c r="F131" s="209" t="s">
        <v>340</v>
      </c>
      <c r="G131" s="34"/>
      <c r="H131" s="34"/>
      <c r="I131" s="184"/>
      <c r="J131" s="34"/>
      <c r="K131" s="34"/>
      <c r="L131" s="37"/>
      <c r="M131" s="185"/>
      <c r="N131" s="186"/>
      <c r="O131" s="62"/>
      <c r="P131" s="62"/>
      <c r="Q131" s="62"/>
      <c r="R131" s="62"/>
      <c r="S131" s="62"/>
      <c r="T131" s="63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299</v>
      </c>
      <c r="AU131" s="15" t="s">
        <v>82</v>
      </c>
    </row>
    <row r="132" spans="1:65" s="2" customFormat="1" ht="16.5" customHeight="1">
      <c r="A132" s="32"/>
      <c r="B132" s="33"/>
      <c r="C132" s="169" t="s">
        <v>177</v>
      </c>
      <c r="D132" s="169" t="s">
        <v>129</v>
      </c>
      <c r="E132" s="170" t="s">
        <v>341</v>
      </c>
      <c r="F132" s="171" t="s">
        <v>342</v>
      </c>
      <c r="G132" s="172" t="s">
        <v>150</v>
      </c>
      <c r="H132" s="173">
        <v>362.733</v>
      </c>
      <c r="I132" s="174"/>
      <c r="J132" s="175">
        <f>ROUND(I132*H132,2)</f>
        <v>0</v>
      </c>
      <c r="K132" s="171" t="s">
        <v>296</v>
      </c>
      <c r="L132" s="37"/>
      <c r="M132" s="176" t="s">
        <v>19</v>
      </c>
      <c r="N132" s="177" t="s">
        <v>44</v>
      </c>
      <c r="O132" s="62"/>
      <c r="P132" s="178">
        <f>O132*H132</f>
        <v>0</v>
      </c>
      <c r="Q132" s="178">
        <v>0</v>
      </c>
      <c r="R132" s="178">
        <f>Q132*H132</f>
        <v>0</v>
      </c>
      <c r="S132" s="178">
        <v>0</v>
      </c>
      <c r="T132" s="179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0" t="s">
        <v>133</v>
      </c>
      <c r="AT132" s="180" t="s">
        <v>129</v>
      </c>
      <c r="AU132" s="180" t="s">
        <v>82</v>
      </c>
      <c r="AY132" s="15" t="s">
        <v>128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5" t="s">
        <v>80</v>
      </c>
      <c r="BK132" s="181">
        <f>ROUND(I132*H132,2)</f>
        <v>0</v>
      </c>
      <c r="BL132" s="15" t="s">
        <v>133</v>
      </c>
      <c r="BM132" s="180" t="s">
        <v>343</v>
      </c>
    </row>
    <row r="133" spans="1:65" s="2" customFormat="1" ht="11.25">
      <c r="A133" s="32"/>
      <c r="B133" s="33"/>
      <c r="C133" s="34"/>
      <c r="D133" s="182" t="s">
        <v>135</v>
      </c>
      <c r="E133" s="34"/>
      <c r="F133" s="183" t="s">
        <v>344</v>
      </c>
      <c r="G133" s="34"/>
      <c r="H133" s="34"/>
      <c r="I133" s="184"/>
      <c r="J133" s="34"/>
      <c r="K133" s="34"/>
      <c r="L133" s="37"/>
      <c r="M133" s="185"/>
      <c r="N133" s="186"/>
      <c r="O133" s="62"/>
      <c r="P133" s="62"/>
      <c r="Q133" s="62"/>
      <c r="R133" s="62"/>
      <c r="S133" s="62"/>
      <c r="T133" s="63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135</v>
      </c>
      <c r="AU133" s="15" t="s">
        <v>82</v>
      </c>
    </row>
    <row r="134" spans="1:65" s="2" customFormat="1" ht="11.25">
      <c r="A134" s="32"/>
      <c r="B134" s="33"/>
      <c r="C134" s="34"/>
      <c r="D134" s="208" t="s">
        <v>299</v>
      </c>
      <c r="E134" s="34"/>
      <c r="F134" s="209" t="s">
        <v>345</v>
      </c>
      <c r="G134" s="34"/>
      <c r="H134" s="34"/>
      <c r="I134" s="184"/>
      <c r="J134" s="34"/>
      <c r="K134" s="34"/>
      <c r="L134" s="37"/>
      <c r="M134" s="185"/>
      <c r="N134" s="186"/>
      <c r="O134" s="62"/>
      <c r="P134" s="62"/>
      <c r="Q134" s="62"/>
      <c r="R134" s="62"/>
      <c r="S134" s="62"/>
      <c r="T134" s="63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299</v>
      </c>
      <c r="AU134" s="15" t="s">
        <v>82</v>
      </c>
    </row>
    <row r="135" spans="1:65" s="2" customFormat="1" ht="16.5" customHeight="1">
      <c r="A135" s="32"/>
      <c r="B135" s="33"/>
      <c r="C135" s="169" t="s">
        <v>182</v>
      </c>
      <c r="D135" s="169" t="s">
        <v>129</v>
      </c>
      <c r="E135" s="170" t="s">
        <v>346</v>
      </c>
      <c r="F135" s="171" t="s">
        <v>347</v>
      </c>
      <c r="G135" s="172" t="s">
        <v>150</v>
      </c>
      <c r="H135" s="173">
        <v>52.835999999999999</v>
      </c>
      <c r="I135" s="174"/>
      <c r="J135" s="175">
        <f>ROUND(I135*H135,2)</f>
        <v>0</v>
      </c>
      <c r="K135" s="171" t="s">
        <v>296</v>
      </c>
      <c r="L135" s="37"/>
      <c r="M135" s="176" t="s">
        <v>19</v>
      </c>
      <c r="N135" s="177" t="s">
        <v>44</v>
      </c>
      <c r="O135" s="62"/>
      <c r="P135" s="178">
        <f>O135*H135</f>
        <v>0</v>
      </c>
      <c r="Q135" s="178">
        <v>0</v>
      </c>
      <c r="R135" s="178">
        <f>Q135*H135</f>
        <v>0</v>
      </c>
      <c r="S135" s="178">
        <v>0</v>
      </c>
      <c r="T135" s="179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0" t="s">
        <v>133</v>
      </c>
      <c r="AT135" s="180" t="s">
        <v>129</v>
      </c>
      <c r="AU135" s="180" t="s">
        <v>82</v>
      </c>
      <c r="AY135" s="15" t="s">
        <v>128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5" t="s">
        <v>80</v>
      </c>
      <c r="BK135" s="181">
        <f>ROUND(I135*H135,2)</f>
        <v>0</v>
      </c>
      <c r="BL135" s="15" t="s">
        <v>133</v>
      </c>
      <c r="BM135" s="180" t="s">
        <v>348</v>
      </c>
    </row>
    <row r="136" spans="1:65" s="2" customFormat="1" ht="19.5">
      <c r="A136" s="32"/>
      <c r="B136" s="33"/>
      <c r="C136" s="34"/>
      <c r="D136" s="182" t="s">
        <v>135</v>
      </c>
      <c r="E136" s="34"/>
      <c r="F136" s="183" t="s">
        <v>349</v>
      </c>
      <c r="G136" s="34"/>
      <c r="H136" s="34"/>
      <c r="I136" s="184"/>
      <c r="J136" s="34"/>
      <c r="K136" s="34"/>
      <c r="L136" s="37"/>
      <c r="M136" s="185"/>
      <c r="N136" s="186"/>
      <c r="O136" s="62"/>
      <c r="P136" s="62"/>
      <c r="Q136" s="62"/>
      <c r="R136" s="62"/>
      <c r="S136" s="62"/>
      <c r="T136" s="63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5" t="s">
        <v>135</v>
      </c>
      <c r="AU136" s="15" t="s">
        <v>82</v>
      </c>
    </row>
    <row r="137" spans="1:65" s="2" customFormat="1" ht="11.25">
      <c r="A137" s="32"/>
      <c r="B137" s="33"/>
      <c r="C137" s="34"/>
      <c r="D137" s="208" t="s">
        <v>299</v>
      </c>
      <c r="E137" s="34"/>
      <c r="F137" s="209" t="s">
        <v>350</v>
      </c>
      <c r="G137" s="34"/>
      <c r="H137" s="34"/>
      <c r="I137" s="184"/>
      <c r="J137" s="34"/>
      <c r="K137" s="34"/>
      <c r="L137" s="37"/>
      <c r="M137" s="185"/>
      <c r="N137" s="186"/>
      <c r="O137" s="62"/>
      <c r="P137" s="62"/>
      <c r="Q137" s="62"/>
      <c r="R137" s="62"/>
      <c r="S137" s="62"/>
      <c r="T137" s="63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299</v>
      </c>
      <c r="AU137" s="15" t="s">
        <v>82</v>
      </c>
    </row>
    <row r="138" spans="1:65" s="2" customFormat="1" ht="16.5" customHeight="1">
      <c r="A138" s="32"/>
      <c r="B138" s="33"/>
      <c r="C138" s="187" t="s">
        <v>188</v>
      </c>
      <c r="D138" s="187" t="s">
        <v>220</v>
      </c>
      <c r="E138" s="188" t="s">
        <v>351</v>
      </c>
      <c r="F138" s="189" t="s">
        <v>352</v>
      </c>
      <c r="G138" s="190" t="s">
        <v>236</v>
      </c>
      <c r="H138" s="191">
        <v>95.105000000000004</v>
      </c>
      <c r="I138" s="192"/>
      <c r="J138" s="193">
        <f>ROUND(I138*H138,2)</f>
        <v>0</v>
      </c>
      <c r="K138" s="189" t="s">
        <v>296</v>
      </c>
      <c r="L138" s="194"/>
      <c r="M138" s="195" t="s">
        <v>19</v>
      </c>
      <c r="N138" s="196" t="s">
        <v>44</v>
      </c>
      <c r="O138" s="62"/>
      <c r="P138" s="178">
        <f>O138*H138</f>
        <v>0</v>
      </c>
      <c r="Q138" s="178">
        <v>1</v>
      </c>
      <c r="R138" s="178">
        <f>Q138*H138</f>
        <v>95.105000000000004</v>
      </c>
      <c r="S138" s="178">
        <v>0</v>
      </c>
      <c r="T138" s="179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0" t="s">
        <v>167</v>
      </c>
      <c r="AT138" s="180" t="s">
        <v>220</v>
      </c>
      <c r="AU138" s="180" t="s">
        <v>82</v>
      </c>
      <c r="AY138" s="15" t="s">
        <v>128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5" t="s">
        <v>80</v>
      </c>
      <c r="BK138" s="181">
        <f>ROUND(I138*H138,2)</f>
        <v>0</v>
      </c>
      <c r="BL138" s="15" t="s">
        <v>133</v>
      </c>
      <c r="BM138" s="180" t="s">
        <v>353</v>
      </c>
    </row>
    <row r="139" spans="1:65" s="2" customFormat="1" ht="11.25">
      <c r="A139" s="32"/>
      <c r="B139" s="33"/>
      <c r="C139" s="34"/>
      <c r="D139" s="182" t="s">
        <v>135</v>
      </c>
      <c r="E139" s="34"/>
      <c r="F139" s="183" t="s">
        <v>352</v>
      </c>
      <c r="G139" s="34"/>
      <c r="H139" s="34"/>
      <c r="I139" s="184"/>
      <c r="J139" s="34"/>
      <c r="K139" s="34"/>
      <c r="L139" s="37"/>
      <c r="M139" s="185"/>
      <c r="N139" s="186"/>
      <c r="O139" s="62"/>
      <c r="P139" s="62"/>
      <c r="Q139" s="62"/>
      <c r="R139" s="62"/>
      <c r="S139" s="62"/>
      <c r="T139" s="63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135</v>
      </c>
      <c r="AU139" s="15" t="s">
        <v>82</v>
      </c>
    </row>
    <row r="140" spans="1:65" s="2" customFormat="1" ht="16.5" customHeight="1">
      <c r="A140" s="32"/>
      <c r="B140" s="33"/>
      <c r="C140" s="169" t="s">
        <v>193</v>
      </c>
      <c r="D140" s="169" t="s">
        <v>129</v>
      </c>
      <c r="E140" s="170" t="s">
        <v>354</v>
      </c>
      <c r="F140" s="171" t="s">
        <v>355</v>
      </c>
      <c r="G140" s="172" t="s">
        <v>150</v>
      </c>
      <c r="H140" s="173">
        <v>4.8419999999999996</v>
      </c>
      <c r="I140" s="174"/>
      <c r="J140" s="175">
        <f>ROUND(I140*H140,2)</f>
        <v>0</v>
      </c>
      <c r="K140" s="171" t="s">
        <v>296</v>
      </c>
      <c r="L140" s="37"/>
      <c r="M140" s="176" t="s">
        <v>19</v>
      </c>
      <c r="N140" s="177" t="s">
        <v>44</v>
      </c>
      <c r="O140" s="62"/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0" t="s">
        <v>133</v>
      </c>
      <c r="AT140" s="180" t="s">
        <v>129</v>
      </c>
      <c r="AU140" s="180" t="s">
        <v>82</v>
      </c>
      <c r="AY140" s="15" t="s">
        <v>128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5" t="s">
        <v>80</v>
      </c>
      <c r="BK140" s="181">
        <f>ROUND(I140*H140,2)</f>
        <v>0</v>
      </c>
      <c r="BL140" s="15" t="s">
        <v>133</v>
      </c>
      <c r="BM140" s="180" t="s">
        <v>356</v>
      </c>
    </row>
    <row r="141" spans="1:65" s="2" customFormat="1" ht="19.5">
      <c r="A141" s="32"/>
      <c r="B141" s="33"/>
      <c r="C141" s="34"/>
      <c r="D141" s="182" t="s">
        <v>135</v>
      </c>
      <c r="E141" s="34"/>
      <c r="F141" s="183" t="s">
        <v>357</v>
      </c>
      <c r="G141" s="34"/>
      <c r="H141" s="34"/>
      <c r="I141" s="184"/>
      <c r="J141" s="34"/>
      <c r="K141" s="34"/>
      <c r="L141" s="37"/>
      <c r="M141" s="185"/>
      <c r="N141" s="186"/>
      <c r="O141" s="62"/>
      <c r="P141" s="62"/>
      <c r="Q141" s="62"/>
      <c r="R141" s="62"/>
      <c r="S141" s="62"/>
      <c r="T141" s="63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135</v>
      </c>
      <c r="AU141" s="15" t="s">
        <v>82</v>
      </c>
    </row>
    <row r="142" spans="1:65" s="2" customFormat="1" ht="11.25">
      <c r="A142" s="32"/>
      <c r="B142" s="33"/>
      <c r="C142" s="34"/>
      <c r="D142" s="208" t="s">
        <v>299</v>
      </c>
      <c r="E142" s="34"/>
      <c r="F142" s="209" t="s">
        <v>358</v>
      </c>
      <c r="G142" s="34"/>
      <c r="H142" s="34"/>
      <c r="I142" s="184"/>
      <c r="J142" s="34"/>
      <c r="K142" s="34"/>
      <c r="L142" s="37"/>
      <c r="M142" s="185"/>
      <c r="N142" s="186"/>
      <c r="O142" s="62"/>
      <c r="P142" s="62"/>
      <c r="Q142" s="62"/>
      <c r="R142" s="62"/>
      <c r="S142" s="62"/>
      <c r="T142" s="63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299</v>
      </c>
      <c r="AU142" s="15" t="s">
        <v>82</v>
      </c>
    </row>
    <row r="143" spans="1:65" s="2" customFormat="1" ht="16.5" customHeight="1">
      <c r="A143" s="32"/>
      <c r="B143" s="33"/>
      <c r="C143" s="187" t="s">
        <v>199</v>
      </c>
      <c r="D143" s="187" t="s">
        <v>220</v>
      </c>
      <c r="E143" s="188" t="s">
        <v>359</v>
      </c>
      <c r="F143" s="189" t="s">
        <v>360</v>
      </c>
      <c r="G143" s="190" t="s">
        <v>236</v>
      </c>
      <c r="H143" s="191">
        <v>7.7469999999999999</v>
      </c>
      <c r="I143" s="192"/>
      <c r="J143" s="193">
        <f>ROUND(I143*H143,2)</f>
        <v>0</v>
      </c>
      <c r="K143" s="189" t="s">
        <v>296</v>
      </c>
      <c r="L143" s="194"/>
      <c r="M143" s="195" t="s">
        <v>19</v>
      </c>
      <c r="N143" s="196" t="s">
        <v>44</v>
      </c>
      <c r="O143" s="62"/>
      <c r="P143" s="178">
        <f>O143*H143</f>
        <v>0</v>
      </c>
      <c r="Q143" s="178">
        <v>1</v>
      </c>
      <c r="R143" s="178">
        <f>Q143*H143</f>
        <v>7.7469999999999999</v>
      </c>
      <c r="S143" s="178">
        <v>0</v>
      </c>
      <c r="T143" s="179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0" t="s">
        <v>167</v>
      </c>
      <c r="AT143" s="180" t="s">
        <v>220</v>
      </c>
      <c r="AU143" s="180" t="s">
        <v>82</v>
      </c>
      <c r="AY143" s="15" t="s">
        <v>128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5" t="s">
        <v>80</v>
      </c>
      <c r="BK143" s="181">
        <f>ROUND(I143*H143,2)</f>
        <v>0</v>
      </c>
      <c r="BL143" s="15" t="s">
        <v>133</v>
      </c>
      <c r="BM143" s="180" t="s">
        <v>361</v>
      </c>
    </row>
    <row r="144" spans="1:65" s="2" customFormat="1" ht="11.25">
      <c r="A144" s="32"/>
      <c r="B144" s="33"/>
      <c r="C144" s="34"/>
      <c r="D144" s="182" t="s">
        <v>135</v>
      </c>
      <c r="E144" s="34"/>
      <c r="F144" s="183" t="s">
        <v>360</v>
      </c>
      <c r="G144" s="34"/>
      <c r="H144" s="34"/>
      <c r="I144" s="184"/>
      <c r="J144" s="34"/>
      <c r="K144" s="34"/>
      <c r="L144" s="37"/>
      <c r="M144" s="185"/>
      <c r="N144" s="186"/>
      <c r="O144" s="62"/>
      <c r="P144" s="62"/>
      <c r="Q144" s="62"/>
      <c r="R144" s="62"/>
      <c r="S144" s="62"/>
      <c r="T144" s="63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135</v>
      </c>
      <c r="AU144" s="15" t="s">
        <v>82</v>
      </c>
    </row>
    <row r="145" spans="1:65" s="2" customFormat="1" ht="21.75" customHeight="1">
      <c r="A145" s="32"/>
      <c r="B145" s="33"/>
      <c r="C145" s="169" t="s">
        <v>8</v>
      </c>
      <c r="D145" s="169" t="s">
        <v>129</v>
      </c>
      <c r="E145" s="170" t="s">
        <v>362</v>
      </c>
      <c r="F145" s="171" t="s">
        <v>363</v>
      </c>
      <c r="G145" s="172" t="s">
        <v>150</v>
      </c>
      <c r="H145" s="173">
        <v>42.7</v>
      </c>
      <c r="I145" s="174"/>
      <c r="J145" s="175">
        <f>ROUND(I145*H145,2)</f>
        <v>0</v>
      </c>
      <c r="K145" s="171" t="s">
        <v>296</v>
      </c>
      <c r="L145" s="37"/>
      <c r="M145" s="176" t="s">
        <v>19</v>
      </c>
      <c r="N145" s="177" t="s">
        <v>44</v>
      </c>
      <c r="O145" s="62"/>
      <c r="P145" s="178">
        <f>O145*H145</f>
        <v>0</v>
      </c>
      <c r="Q145" s="178">
        <v>0</v>
      </c>
      <c r="R145" s="178">
        <f>Q145*H145</f>
        <v>0</v>
      </c>
      <c r="S145" s="178">
        <v>0</v>
      </c>
      <c r="T145" s="17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0" t="s">
        <v>133</v>
      </c>
      <c r="AT145" s="180" t="s">
        <v>129</v>
      </c>
      <c r="AU145" s="180" t="s">
        <v>82</v>
      </c>
      <c r="AY145" s="15" t="s">
        <v>128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5" t="s">
        <v>80</v>
      </c>
      <c r="BK145" s="181">
        <f>ROUND(I145*H145,2)</f>
        <v>0</v>
      </c>
      <c r="BL145" s="15" t="s">
        <v>133</v>
      </c>
      <c r="BM145" s="180" t="s">
        <v>364</v>
      </c>
    </row>
    <row r="146" spans="1:65" s="2" customFormat="1" ht="19.5">
      <c r="A146" s="32"/>
      <c r="B146" s="33"/>
      <c r="C146" s="34"/>
      <c r="D146" s="182" t="s">
        <v>135</v>
      </c>
      <c r="E146" s="34"/>
      <c r="F146" s="183" t="s">
        <v>365</v>
      </c>
      <c r="G146" s="34"/>
      <c r="H146" s="34"/>
      <c r="I146" s="184"/>
      <c r="J146" s="34"/>
      <c r="K146" s="34"/>
      <c r="L146" s="37"/>
      <c r="M146" s="185"/>
      <c r="N146" s="186"/>
      <c r="O146" s="62"/>
      <c r="P146" s="62"/>
      <c r="Q146" s="62"/>
      <c r="R146" s="62"/>
      <c r="S146" s="62"/>
      <c r="T146" s="63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135</v>
      </c>
      <c r="AU146" s="15" t="s">
        <v>82</v>
      </c>
    </row>
    <row r="147" spans="1:65" s="2" customFormat="1" ht="11.25">
      <c r="A147" s="32"/>
      <c r="B147" s="33"/>
      <c r="C147" s="34"/>
      <c r="D147" s="208" t="s">
        <v>299</v>
      </c>
      <c r="E147" s="34"/>
      <c r="F147" s="209" t="s">
        <v>366</v>
      </c>
      <c r="G147" s="34"/>
      <c r="H147" s="34"/>
      <c r="I147" s="184"/>
      <c r="J147" s="34"/>
      <c r="K147" s="34"/>
      <c r="L147" s="37"/>
      <c r="M147" s="185"/>
      <c r="N147" s="186"/>
      <c r="O147" s="62"/>
      <c r="P147" s="62"/>
      <c r="Q147" s="62"/>
      <c r="R147" s="62"/>
      <c r="S147" s="62"/>
      <c r="T147" s="63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299</v>
      </c>
      <c r="AU147" s="15" t="s">
        <v>82</v>
      </c>
    </row>
    <row r="148" spans="1:65" s="2" customFormat="1" ht="16.5" customHeight="1">
      <c r="A148" s="32"/>
      <c r="B148" s="33"/>
      <c r="C148" s="169" t="s">
        <v>208</v>
      </c>
      <c r="D148" s="169" t="s">
        <v>129</v>
      </c>
      <c r="E148" s="170" t="s">
        <v>367</v>
      </c>
      <c r="F148" s="171" t="s">
        <v>368</v>
      </c>
      <c r="G148" s="172" t="s">
        <v>231</v>
      </c>
      <c r="H148" s="173">
        <v>166</v>
      </c>
      <c r="I148" s="174"/>
      <c r="J148" s="175">
        <f>ROUND(I148*H148,2)</f>
        <v>0</v>
      </c>
      <c r="K148" s="171" t="s">
        <v>296</v>
      </c>
      <c r="L148" s="37"/>
      <c r="M148" s="176" t="s">
        <v>19</v>
      </c>
      <c r="N148" s="177" t="s">
        <v>44</v>
      </c>
      <c r="O148" s="62"/>
      <c r="P148" s="178">
        <f>O148*H148</f>
        <v>0</v>
      </c>
      <c r="Q148" s="178">
        <v>0</v>
      </c>
      <c r="R148" s="178">
        <f>Q148*H148</f>
        <v>0</v>
      </c>
      <c r="S148" s="178">
        <v>0</v>
      </c>
      <c r="T148" s="179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0" t="s">
        <v>133</v>
      </c>
      <c r="AT148" s="180" t="s">
        <v>129</v>
      </c>
      <c r="AU148" s="180" t="s">
        <v>82</v>
      </c>
      <c r="AY148" s="15" t="s">
        <v>128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5" t="s">
        <v>80</v>
      </c>
      <c r="BK148" s="181">
        <f>ROUND(I148*H148,2)</f>
        <v>0</v>
      </c>
      <c r="BL148" s="15" t="s">
        <v>133</v>
      </c>
      <c r="BM148" s="180" t="s">
        <v>369</v>
      </c>
    </row>
    <row r="149" spans="1:65" s="2" customFormat="1" ht="11.25">
      <c r="A149" s="32"/>
      <c r="B149" s="33"/>
      <c r="C149" s="34"/>
      <c r="D149" s="182" t="s">
        <v>135</v>
      </c>
      <c r="E149" s="34"/>
      <c r="F149" s="183" t="s">
        <v>370</v>
      </c>
      <c r="G149" s="34"/>
      <c r="H149" s="34"/>
      <c r="I149" s="184"/>
      <c r="J149" s="34"/>
      <c r="K149" s="34"/>
      <c r="L149" s="37"/>
      <c r="M149" s="185"/>
      <c r="N149" s="186"/>
      <c r="O149" s="62"/>
      <c r="P149" s="62"/>
      <c r="Q149" s="62"/>
      <c r="R149" s="62"/>
      <c r="S149" s="62"/>
      <c r="T149" s="63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135</v>
      </c>
      <c r="AU149" s="15" t="s">
        <v>82</v>
      </c>
    </row>
    <row r="150" spans="1:65" s="2" customFormat="1" ht="11.25">
      <c r="A150" s="32"/>
      <c r="B150" s="33"/>
      <c r="C150" s="34"/>
      <c r="D150" s="208" t="s">
        <v>299</v>
      </c>
      <c r="E150" s="34"/>
      <c r="F150" s="209" t="s">
        <v>371</v>
      </c>
      <c r="G150" s="34"/>
      <c r="H150" s="34"/>
      <c r="I150" s="184"/>
      <c r="J150" s="34"/>
      <c r="K150" s="34"/>
      <c r="L150" s="37"/>
      <c r="M150" s="185"/>
      <c r="N150" s="186"/>
      <c r="O150" s="62"/>
      <c r="P150" s="62"/>
      <c r="Q150" s="62"/>
      <c r="R150" s="62"/>
      <c r="S150" s="62"/>
      <c r="T150" s="63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5" t="s">
        <v>299</v>
      </c>
      <c r="AU150" s="15" t="s">
        <v>82</v>
      </c>
    </row>
    <row r="151" spans="1:65" s="2" customFormat="1" ht="16.5" customHeight="1">
      <c r="A151" s="32"/>
      <c r="B151" s="33"/>
      <c r="C151" s="169" t="s">
        <v>214</v>
      </c>
      <c r="D151" s="169" t="s">
        <v>129</v>
      </c>
      <c r="E151" s="170" t="s">
        <v>372</v>
      </c>
      <c r="F151" s="171" t="s">
        <v>373</v>
      </c>
      <c r="G151" s="172" t="s">
        <v>231</v>
      </c>
      <c r="H151" s="173">
        <v>44.3</v>
      </c>
      <c r="I151" s="174"/>
      <c r="J151" s="175">
        <f>ROUND(I151*H151,2)</f>
        <v>0</v>
      </c>
      <c r="K151" s="171" t="s">
        <v>296</v>
      </c>
      <c r="L151" s="37"/>
      <c r="M151" s="176" t="s">
        <v>19</v>
      </c>
      <c r="N151" s="177" t="s">
        <v>44</v>
      </c>
      <c r="O151" s="62"/>
      <c r="P151" s="178">
        <f>O151*H151</f>
        <v>0</v>
      </c>
      <c r="Q151" s="178">
        <v>0</v>
      </c>
      <c r="R151" s="178">
        <f>Q151*H151</f>
        <v>0</v>
      </c>
      <c r="S151" s="178">
        <v>0</v>
      </c>
      <c r="T151" s="179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0" t="s">
        <v>133</v>
      </c>
      <c r="AT151" s="180" t="s">
        <v>129</v>
      </c>
      <c r="AU151" s="180" t="s">
        <v>82</v>
      </c>
      <c r="AY151" s="15" t="s">
        <v>128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15" t="s">
        <v>80</v>
      </c>
      <c r="BK151" s="181">
        <f>ROUND(I151*H151,2)</f>
        <v>0</v>
      </c>
      <c r="BL151" s="15" t="s">
        <v>133</v>
      </c>
      <c r="BM151" s="180" t="s">
        <v>374</v>
      </c>
    </row>
    <row r="152" spans="1:65" s="2" customFormat="1" ht="11.25">
      <c r="A152" s="32"/>
      <c r="B152" s="33"/>
      <c r="C152" s="34"/>
      <c r="D152" s="182" t="s">
        <v>135</v>
      </c>
      <c r="E152" s="34"/>
      <c r="F152" s="183" t="s">
        <v>375</v>
      </c>
      <c r="G152" s="34"/>
      <c r="H152" s="34"/>
      <c r="I152" s="184"/>
      <c r="J152" s="34"/>
      <c r="K152" s="34"/>
      <c r="L152" s="37"/>
      <c r="M152" s="185"/>
      <c r="N152" s="186"/>
      <c r="O152" s="62"/>
      <c r="P152" s="62"/>
      <c r="Q152" s="62"/>
      <c r="R152" s="62"/>
      <c r="S152" s="62"/>
      <c r="T152" s="63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135</v>
      </c>
      <c r="AU152" s="15" t="s">
        <v>82</v>
      </c>
    </row>
    <row r="153" spans="1:65" s="2" customFormat="1" ht="11.25">
      <c r="A153" s="32"/>
      <c r="B153" s="33"/>
      <c r="C153" s="34"/>
      <c r="D153" s="208" t="s">
        <v>299</v>
      </c>
      <c r="E153" s="34"/>
      <c r="F153" s="209" t="s">
        <v>376</v>
      </c>
      <c r="G153" s="34"/>
      <c r="H153" s="34"/>
      <c r="I153" s="184"/>
      <c r="J153" s="34"/>
      <c r="K153" s="34"/>
      <c r="L153" s="37"/>
      <c r="M153" s="185"/>
      <c r="N153" s="186"/>
      <c r="O153" s="62"/>
      <c r="P153" s="62"/>
      <c r="Q153" s="62"/>
      <c r="R153" s="62"/>
      <c r="S153" s="62"/>
      <c r="T153" s="63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299</v>
      </c>
      <c r="AU153" s="15" t="s">
        <v>82</v>
      </c>
    </row>
    <row r="154" spans="1:65" s="11" customFormat="1" ht="22.9" customHeight="1">
      <c r="B154" s="155"/>
      <c r="C154" s="156"/>
      <c r="D154" s="157" t="s">
        <v>72</v>
      </c>
      <c r="E154" s="206" t="s">
        <v>82</v>
      </c>
      <c r="F154" s="206" t="s">
        <v>377</v>
      </c>
      <c r="G154" s="156"/>
      <c r="H154" s="156"/>
      <c r="I154" s="159"/>
      <c r="J154" s="207">
        <f>BK154</f>
        <v>0</v>
      </c>
      <c r="K154" s="156"/>
      <c r="L154" s="161"/>
      <c r="M154" s="162"/>
      <c r="N154" s="163"/>
      <c r="O154" s="163"/>
      <c r="P154" s="164">
        <f>SUM(P155:P184)</f>
        <v>0</v>
      </c>
      <c r="Q154" s="163"/>
      <c r="R154" s="164">
        <f>SUM(R155:R184)</f>
        <v>81.070063000000005</v>
      </c>
      <c r="S154" s="163"/>
      <c r="T154" s="165">
        <f>SUM(T155:T184)</f>
        <v>0</v>
      </c>
      <c r="AR154" s="166" t="s">
        <v>80</v>
      </c>
      <c r="AT154" s="167" t="s">
        <v>72</v>
      </c>
      <c r="AU154" s="167" t="s">
        <v>80</v>
      </c>
      <c r="AY154" s="166" t="s">
        <v>128</v>
      </c>
      <c r="BK154" s="168">
        <f>SUM(BK155:BK184)</f>
        <v>0</v>
      </c>
    </row>
    <row r="155" spans="1:65" s="2" customFormat="1" ht="16.5" customHeight="1">
      <c r="A155" s="32"/>
      <c r="B155" s="33"/>
      <c r="C155" s="169" t="s">
        <v>219</v>
      </c>
      <c r="D155" s="169" t="s">
        <v>129</v>
      </c>
      <c r="E155" s="170" t="s">
        <v>378</v>
      </c>
      <c r="F155" s="171" t="s">
        <v>379</v>
      </c>
      <c r="G155" s="172" t="s">
        <v>196</v>
      </c>
      <c r="H155" s="173">
        <v>26.9</v>
      </c>
      <c r="I155" s="174"/>
      <c r="J155" s="175">
        <f>ROUND(I155*H155,2)</f>
        <v>0</v>
      </c>
      <c r="K155" s="171" t="s">
        <v>19</v>
      </c>
      <c r="L155" s="37"/>
      <c r="M155" s="176" t="s">
        <v>19</v>
      </c>
      <c r="N155" s="177" t="s">
        <v>44</v>
      </c>
      <c r="O155" s="62"/>
      <c r="P155" s="178">
        <f>O155*H155</f>
        <v>0</v>
      </c>
      <c r="Q155" s="178">
        <v>2.3000000000000001E-4</v>
      </c>
      <c r="R155" s="178">
        <f>Q155*H155</f>
        <v>6.1869999999999998E-3</v>
      </c>
      <c r="S155" s="178">
        <v>0</v>
      </c>
      <c r="T155" s="179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80" t="s">
        <v>133</v>
      </c>
      <c r="AT155" s="180" t="s">
        <v>129</v>
      </c>
      <c r="AU155" s="180" t="s">
        <v>82</v>
      </c>
      <c r="AY155" s="15" t="s">
        <v>128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15" t="s">
        <v>80</v>
      </c>
      <c r="BK155" s="181">
        <f>ROUND(I155*H155,2)</f>
        <v>0</v>
      </c>
      <c r="BL155" s="15" t="s">
        <v>133</v>
      </c>
      <c r="BM155" s="180" t="s">
        <v>380</v>
      </c>
    </row>
    <row r="156" spans="1:65" s="2" customFormat="1" ht="11.25">
      <c r="A156" s="32"/>
      <c r="B156" s="33"/>
      <c r="C156" s="34"/>
      <c r="D156" s="182" t="s">
        <v>135</v>
      </c>
      <c r="E156" s="34"/>
      <c r="F156" s="183" t="s">
        <v>379</v>
      </c>
      <c r="G156" s="34"/>
      <c r="H156" s="34"/>
      <c r="I156" s="184"/>
      <c r="J156" s="34"/>
      <c r="K156" s="34"/>
      <c r="L156" s="37"/>
      <c r="M156" s="185"/>
      <c r="N156" s="186"/>
      <c r="O156" s="62"/>
      <c r="P156" s="62"/>
      <c r="Q156" s="62"/>
      <c r="R156" s="62"/>
      <c r="S156" s="62"/>
      <c r="T156" s="63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135</v>
      </c>
      <c r="AU156" s="15" t="s">
        <v>82</v>
      </c>
    </row>
    <row r="157" spans="1:65" s="2" customFormat="1" ht="16.5" customHeight="1">
      <c r="A157" s="32"/>
      <c r="B157" s="33"/>
      <c r="C157" s="169" t="s">
        <v>224</v>
      </c>
      <c r="D157" s="169" t="s">
        <v>129</v>
      </c>
      <c r="E157" s="170" t="s">
        <v>381</v>
      </c>
      <c r="F157" s="171" t="s">
        <v>382</v>
      </c>
      <c r="G157" s="172" t="s">
        <v>196</v>
      </c>
      <c r="H157" s="173">
        <v>26.9</v>
      </c>
      <c r="I157" s="174"/>
      <c r="J157" s="175">
        <f>ROUND(I157*H157,2)</f>
        <v>0</v>
      </c>
      <c r="K157" s="171" t="s">
        <v>296</v>
      </c>
      <c r="L157" s="37"/>
      <c r="M157" s="176" t="s">
        <v>19</v>
      </c>
      <c r="N157" s="177" t="s">
        <v>44</v>
      </c>
      <c r="O157" s="62"/>
      <c r="P157" s="178">
        <f>O157*H157</f>
        <v>0</v>
      </c>
      <c r="Q157" s="178">
        <v>1.14E-3</v>
      </c>
      <c r="R157" s="178">
        <f>Q157*H157</f>
        <v>3.0665999999999999E-2</v>
      </c>
      <c r="S157" s="178">
        <v>0</v>
      </c>
      <c r="T157" s="179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80" t="s">
        <v>133</v>
      </c>
      <c r="AT157" s="180" t="s">
        <v>129</v>
      </c>
      <c r="AU157" s="180" t="s">
        <v>82</v>
      </c>
      <c r="AY157" s="15" t="s">
        <v>128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5" t="s">
        <v>80</v>
      </c>
      <c r="BK157" s="181">
        <f>ROUND(I157*H157,2)</f>
        <v>0</v>
      </c>
      <c r="BL157" s="15" t="s">
        <v>133</v>
      </c>
      <c r="BM157" s="180" t="s">
        <v>383</v>
      </c>
    </row>
    <row r="158" spans="1:65" s="2" customFormat="1" ht="11.25">
      <c r="A158" s="32"/>
      <c r="B158" s="33"/>
      <c r="C158" s="34"/>
      <c r="D158" s="182" t="s">
        <v>135</v>
      </c>
      <c r="E158" s="34"/>
      <c r="F158" s="183" t="s">
        <v>384</v>
      </c>
      <c r="G158" s="34"/>
      <c r="H158" s="34"/>
      <c r="I158" s="184"/>
      <c r="J158" s="34"/>
      <c r="K158" s="34"/>
      <c r="L158" s="37"/>
      <c r="M158" s="185"/>
      <c r="N158" s="186"/>
      <c r="O158" s="62"/>
      <c r="P158" s="62"/>
      <c r="Q158" s="62"/>
      <c r="R158" s="62"/>
      <c r="S158" s="62"/>
      <c r="T158" s="63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5" t="s">
        <v>135</v>
      </c>
      <c r="AU158" s="15" t="s">
        <v>82</v>
      </c>
    </row>
    <row r="159" spans="1:65" s="2" customFormat="1" ht="11.25">
      <c r="A159" s="32"/>
      <c r="B159" s="33"/>
      <c r="C159" s="34"/>
      <c r="D159" s="208" t="s">
        <v>299</v>
      </c>
      <c r="E159" s="34"/>
      <c r="F159" s="209" t="s">
        <v>385</v>
      </c>
      <c r="G159" s="34"/>
      <c r="H159" s="34"/>
      <c r="I159" s="184"/>
      <c r="J159" s="34"/>
      <c r="K159" s="34"/>
      <c r="L159" s="37"/>
      <c r="M159" s="185"/>
      <c r="N159" s="186"/>
      <c r="O159" s="62"/>
      <c r="P159" s="62"/>
      <c r="Q159" s="62"/>
      <c r="R159" s="62"/>
      <c r="S159" s="62"/>
      <c r="T159" s="63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299</v>
      </c>
      <c r="AU159" s="15" t="s">
        <v>82</v>
      </c>
    </row>
    <row r="160" spans="1:65" s="2" customFormat="1" ht="16.5" customHeight="1">
      <c r="A160" s="32"/>
      <c r="B160" s="33"/>
      <c r="C160" s="169" t="s">
        <v>228</v>
      </c>
      <c r="D160" s="169" t="s">
        <v>129</v>
      </c>
      <c r="E160" s="170" t="s">
        <v>386</v>
      </c>
      <c r="F160" s="171" t="s">
        <v>387</v>
      </c>
      <c r="G160" s="172" t="s">
        <v>196</v>
      </c>
      <c r="H160" s="173">
        <v>26.9</v>
      </c>
      <c r="I160" s="174"/>
      <c r="J160" s="175">
        <f>ROUND(I160*H160,2)</f>
        <v>0</v>
      </c>
      <c r="K160" s="171" t="s">
        <v>296</v>
      </c>
      <c r="L160" s="37"/>
      <c r="M160" s="176" t="s">
        <v>19</v>
      </c>
      <c r="N160" s="177" t="s">
        <v>44</v>
      </c>
      <c r="O160" s="62"/>
      <c r="P160" s="178">
        <f>O160*H160</f>
        <v>0</v>
      </c>
      <c r="Q160" s="178">
        <v>1.6000000000000001E-4</v>
      </c>
      <c r="R160" s="178">
        <f>Q160*H160</f>
        <v>4.3040000000000005E-3</v>
      </c>
      <c r="S160" s="178">
        <v>0</v>
      </c>
      <c r="T160" s="17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0" t="s">
        <v>133</v>
      </c>
      <c r="AT160" s="180" t="s">
        <v>129</v>
      </c>
      <c r="AU160" s="180" t="s">
        <v>82</v>
      </c>
      <c r="AY160" s="15" t="s">
        <v>128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5" t="s">
        <v>80</v>
      </c>
      <c r="BK160" s="181">
        <f>ROUND(I160*H160,2)</f>
        <v>0</v>
      </c>
      <c r="BL160" s="15" t="s">
        <v>133</v>
      </c>
      <c r="BM160" s="180" t="s">
        <v>388</v>
      </c>
    </row>
    <row r="161" spans="1:65" s="2" customFormat="1" ht="11.25">
      <c r="A161" s="32"/>
      <c r="B161" s="33"/>
      <c r="C161" s="34"/>
      <c r="D161" s="182" t="s">
        <v>135</v>
      </c>
      <c r="E161" s="34"/>
      <c r="F161" s="183" t="s">
        <v>387</v>
      </c>
      <c r="G161" s="34"/>
      <c r="H161" s="34"/>
      <c r="I161" s="184"/>
      <c r="J161" s="34"/>
      <c r="K161" s="34"/>
      <c r="L161" s="37"/>
      <c r="M161" s="185"/>
      <c r="N161" s="186"/>
      <c r="O161" s="62"/>
      <c r="P161" s="62"/>
      <c r="Q161" s="62"/>
      <c r="R161" s="62"/>
      <c r="S161" s="62"/>
      <c r="T161" s="63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135</v>
      </c>
      <c r="AU161" s="15" t="s">
        <v>82</v>
      </c>
    </row>
    <row r="162" spans="1:65" s="2" customFormat="1" ht="11.25">
      <c r="A162" s="32"/>
      <c r="B162" s="33"/>
      <c r="C162" s="34"/>
      <c r="D162" s="208" t="s">
        <v>299</v>
      </c>
      <c r="E162" s="34"/>
      <c r="F162" s="209" t="s">
        <v>389</v>
      </c>
      <c r="G162" s="34"/>
      <c r="H162" s="34"/>
      <c r="I162" s="184"/>
      <c r="J162" s="34"/>
      <c r="K162" s="34"/>
      <c r="L162" s="37"/>
      <c r="M162" s="185"/>
      <c r="N162" s="186"/>
      <c r="O162" s="62"/>
      <c r="P162" s="62"/>
      <c r="Q162" s="62"/>
      <c r="R162" s="62"/>
      <c r="S162" s="62"/>
      <c r="T162" s="63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5" t="s">
        <v>299</v>
      </c>
      <c r="AU162" s="15" t="s">
        <v>82</v>
      </c>
    </row>
    <row r="163" spans="1:65" s="2" customFormat="1" ht="16.5" customHeight="1">
      <c r="A163" s="32"/>
      <c r="B163" s="33"/>
      <c r="C163" s="169" t="s">
        <v>7</v>
      </c>
      <c r="D163" s="169" t="s">
        <v>129</v>
      </c>
      <c r="E163" s="170" t="s">
        <v>390</v>
      </c>
      <c r="F163" s="171" t="s">
        <v>391</v>
      </c>
      <c r="G163" s="172" t="s">
        <v>231</v>
      </c>
      <c r="H163" s="173">
        <v>140</v>
      </c>
      <c r="I163" s="174"/>
      <c r="J163" s="175">
        <f>ROUND(I163*H163,2)</f>
        <v>0</v>
      </c>
      <c r="K163" s="171" t="s">
        <v>296</v>
      </c>
      <c r="L163" s="37"/>
      <c r="M163" s="176" t="s">
        <v>19</v>
      </c>
      <c r="N163" s="177" t="s">
        <v>44</v>
      </c>
      <c r="O163" s="62"/>
      <c r="P163" s="178">
        <f>O163*H163</f>
        <v>0</v>
      </c>
      <c r="Q163" s="178">
        <v>1.3999999999999999E-4</v>
      </c>
      <c r="R163" s="178">
        <f>Q163*H163</f>
        <v>1.9599999999999999E-2</v>
      </c>
      <c r="S163" s="178">
        <v>0</v>
      </c>
      <c r="T163" s="17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80" t="s">
        <v>133</v>
      </c>
      <c r="AT163" s="180" t="s">
        <v>129</v>
      </c>
      <c r="AU163" s="180" t="s">
        <v>82</v>
      </c>
      <c r="AY163" s="15" t="s">
        <v>128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15" t="s">
        <v>80</v>
      </c>
      <c r="BK163" s="181">
        <f>ROUND(I163*H163,2)</f>
        <v>0</v>
      </c>
      <c r="BL163" s="15" t="s">
        <v>133</v>
      </c>
      <c r="BM163" s="180" t="s">
        <v>392</v>
      </c>
    </row>
    <row r="164" spans="1:65" s="2" customFormat="1" ht="19.5">
      <c r="A164" s="32"/>
      <c r="B164" s="33"/>
      <c r="C164" s="34"/>
      <c r="D164" s="182" t="s">
        <v>135</v>
      </c>
      <c r="E164" s="34"/>
      <c r="F164" s="183" t="s">
        <v>393</v>
      </c>
      <c r="G164" s="34"/>
      <c r="H164" s="34"/>
      <c r="I164" s="184"/>
      <c r="J164" s="34"/>
      <c r="K164" s="34"/>
      <c r="L164" s="37"/>
      <c r="M164" s="185"/>
      <c r="N164" s="186"/>
      <c r="O164" s="62"/>
      <c r="P164" s="62"/>
      <c r="Q164" s="62"/>
      <c r="R164" s="62"/>
      <c r="S164" s="62"/>
      <c r="T164" s="63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5" t="s">
        <v>135</v>
      </c>
      <c r="AU164" s="15" t="s">
        <v>82</v>
      </c>
    </row>
    <row r="165" spans="1:65" s="2" customFormat="1" ht="11.25">
      <c r="A165" s="32"/>
      <c r="B165" s="33"/>
      <c r="C165" s="34"/>
      <c r="D165" s="208" t="s">
        <v>299</v>
      </c>
      <c r="E165" s="34"/>
      <c r="F165" s="209" t="s">
        <v>394</v>
      </c>
      <c r="G165" s="34"/>
      <c r="H165" s="34"/>
      <c r="I165" s="184"/>
      <c r="J165" s="34"/>
      <c r="K165" s="34"/>
      <c r="L165" s="37"/>
      <c r="M165" s="185"/>
      <c r="N165" s="186"/>
      <c r="O165" s="62"/>
      <c r="P165" s="62"/>
      <c r="Q165" s="62"/>
      <c r="R165" s="62"/>
      <c r="S165" s="62"/>
      <c r="T165" s="63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5" t="s">
        <v>299</v>
      </c>
      <c r="AU165" s="15" t="s">
        <v>82</v>
      </c>
    </row>
    <row r="166" spans="1:65" s="2" customFormat="1" ht="16.5" customHeight="1">
      <c r="A166" s="32"/>
      <c r="B166" s="33"/>
      <c r="C166" s="187" t="s">
        <v>240</v>
      </c>
      <c r="D166" s="187" t="s">
        <v>220</v>
      </c>
      <c r="E166" s="188" t="s">
        <v>395</v>
      </c>
      <c r="F166" s="189" t="s">
        <v>396</v>
      </c>
      <c r="G166" s="190" t="s">
        <v>231</v>
      </c>
      <c r="H166" s="191">
        <v>161</v>
      </c>
      <c r="I166" s="192"/>
      <c r="J166" s="193">
        <f>ROUND(I166*H166,2)</f>
        <v>0</v>
      </c>
      <c r="K166" s="189" t="s">
        <v>296</v>
      </c>
      <c r="L166" s="194"/>
      <c r="M166" s="195" t="s">
        <v>19</v>
      </c>
      <c r="N166" s="196" t="s">
        <v>44</v>
      </c>
      <c r="O166" s="62"/>
      <c r="P166" s="178">
        <f>O166*H166</f>
        <v>0</v>
      </c>
      <c r="Q166" s="178">
        <v>5.9999999999999995E-4</v>
      </c>
      <c r="R166" s="178">
        <f>Q166*H166</f>
        <v>9.6599999999999991E-2</v>
      </c>
      <c r="S166" s="178">
        <v>0</v>
      </c>
      <c r="T166" s="17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0" t="s">
        <v>167</v>
      </c>
      <c r="AT166" s="180" t="s">
        <v>220</v>
      </c>
      <c r="AU166" s="180" t="s">
        <v>82</v>
      </c>
      <c r="AY166" s="15" t="s">
        <v>128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5" t="s">
        <v>80</v>
      </c>
      <c r="BK166" s="181">
        <f>ROUND(I166*H166,2)</f>
        <v>0</v>
      </c>
      <c r="BL166" s="15" t="s">
        <v>133</v>
      </c>
      <c r="BM166" s="180" t="s">
        <v>397</v>
      </c>
    </row>
    <row r="167" spans="1:65" s="2" customFormat="1" ht="11.25">
      <c r="A167" s="32"/>
      <c r="B167" s="33"/>
      <c r="C167" s="34"/>
      <c r="D167" s="182" t="s">
        <v>135</v>
      </c>
      <c r="E167" s="34"/>
      <c r="F167" s="183" t="s">
        <v>396</v>
      </c>
      <c r="G167" s="34"/>
      <c r="H167" s="34"/>
      <c r="I167" s="184"/>
      <c r="J167" s="34"/>
      <c r="K167" s="34"/>
      <c r="L167" s="37"/>
      <c r="M167" s="185"/>
      <c r="N167" s="186"/>
      <c r="O167" s="62"/>
      <c r="P167" s="62"/>
      <c r="Q167" s="62"/>
      <c r="R167" s="62"/>
      <c r="S167" s="62"/>
      <c r="T167" s="63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135</v>
      </c>
      <c r="AU167" s="15" t="s">
        <v>82</v>
      </c>
    </row>
    <row r="168" spans="1:65" s="2" customFormat="1" ht="16.5" customHeight="1">
      <c r="A168" s="32"/>
      <c r="B168" s="33"/>
      <c r="C168" s="169" t="s">
        <v>246</v>
      </c>
      <c r="D168" s="169" t="s">
        <v>129</v>
      </c>
      <c r="E168" s="170" t="s">
        <v>398</v>
      </c>
      <c r="F168" s="171" t="s">
        <v>399</v>
      </c>
      <c r="G168" s="172" t="s">
        <v>196</v>
      </c>
      <c r="H168" s="173">
        <v>140.44999999999999</v>
      </c>
      <c r="I168" s="174"/>
      <c r="J168" s="175">
        <f>ROUND(I168*H168,2)</f>
        <v>0</v>
      </c>
      <c r="K168" s="171" t="s">
        <v>296</v>
      </c>
      <c r="L168" s="37"/>
      <c r="M168" s="176" t="s">
        <v>19</v>
      </c>
      <c r="N168" s="177" t="s">
        <v>44</v>
      </c>
      <c r="O168" s="62"/>
      <c r="P168" s="178">
        <f>O168*H168</f>
        <v>0</v>
      </c>
      <c r="Q168" s="178">
        <v>1.8000000000000001E-4</v>
      </c>
      <c r="R168" s="178">
        <f>Q168*H168</f>
        <v>2.5280999999999998E-2</v>
      </c>
      <c r="S168" s="178">
        <v>0</v>
      </c>
      <c r="T168" s="179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80" t="s">
        <v>133</v>
      </c>
      <c r="AT168" s="180" t="s">
        <v>129</v>
      </c>
      <c r="AU168" s="180" t="s">
        <v>82</v>
      </c>
      <c r="AY168" s="15" t="s">
        <v>128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15" t="s">
        <v>80</v>
      </c>
      <c r="BK168" s="181">
        <f>ROUND(I168*H168,2)</f>
        <v>0</v>
      </c>
      <c r="BL168" s="15" t="s">
        <v>133</v>
      </c>
      <c r="BM168" s="180" t="s">
        <v>400</v>
      </c>
    </row>
    <row r="169" spans="1:65" s="2" customFormat="1" ht="11.25">
      <c r="A169" s="32"/>
      <c r="B169" s="33"/>
      <c r="C169" s="34"/>
      <c r="D169" s="182" t="s">
        <v>135</v>
      </c>
      <c r="E169" s="34"/>
      <c r="F169" s="183" t="s">
        <v>401</v>
      </c>
      <c r="G169" s="34"/>
      <c r="H169" s="34"/>
      <c r="I169" s="184"/>
      <c r="J169" s="34"/>
      <c r="K169" s="34"/>
      <c r="L169" s="37"/>
      <c r="M169" s="185"/>
      <c r="N169" s="186"/>
      <c r="O169" s="62"/>
      <c r="P169" s="62"/>
      <c r="Q169" s="62"/>
      <c r="R169" s="62"/>
      <c r="S169" s="62"/>
      <c r="T169" s="63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5" t="s">
        <v>135</v>
      </c>
      <c r="AU169" s="15" t="s">
        <v>82</v>
      </c>
    </row>
    <row r="170" spans="1:65" s="2" customFormat="1" ht="11.25">
      <c r="A170" s="32"/>
      <c r="B170" s="33"/>
      <c r="C170" s="34"/>
      <c r="D170" s="208" t="s">
        <v>299</v>
      </c>
      <c r="E170" s="34"/>
      <c r="F170" s="209" t="s">
        <v>402</v>
      </c>
      <c r="G170" s="34"/>
      <c r="H170" s="34"/>
      <c r="I170" s="184"/>
      <c r="J170" s="34"/>
      <c r="K170" s="34"/>
      <c r="L170" s="37"/>
      <c r="M170" s="185"/>
      <c r="N170" s="186"/>
      <c r="O170" s="62"/>
      <c r="P170" s="62"/>
      <c r="Q170" s="62"/>
      <c r="R170" s="62"/>
      <c r="S170" s="62"/>
      <c r="T170" s="63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5" t="s">
        <v>299</v>
      </c>
      <c r="AU170" s="15" t="s">
        <v>82</v>
      </c>
    </row>
    <row r="171" spans="1:65" s="2" customFormat="1" ht="16.5" customHeight="1">
      <c r="A171" s="32"/>
      <c r="B171" s="33"/>
      <c r="C171" s="169" t="s">
        <v>251</v>
      </c>
      <c r="D171" s="169" t="s">
        <v>129</v>
      </c>
      <c r="E171" s="170" t="s">
        <v>403</v>
      </c>
      <c r="F171" s="171" t="s">
        <v>404</v>
      </c>
      <c r="G171" s="172" t="s">
        <v>196</v>
      </c>
      <c r="H171" s="173">
        <v>105</v>
      </c>
      <c r="I171" s="174"/>
      <c r="J171" s="175">
        <f>ROUND(I171*H171,2)</f>
        <v>0</v>
      </c>
      <c r="K171" s="171" t="s">
        <v>296</v>
      </c>
      <c r="L171" s="37"/>
      <c r="M171" s="176" t="s">
        <v>19</v>
      </c>
      <c r="N171" s="177" t="s">
        <v>44</v>
      </c>
      <c r="O171" s="62"/>
      <c r="P171" s="178">
        <f>O171*H171</f>
        <v>0</v>
      </c>
      <c r="Q171" s="178">
        <v>2.2000000000000001E-4</v>
      </c>
      <c r="R171" s="178">
        <f>Q171*H171</f>
        <v>2.3100000000000002E-2</v>
      </c>
      <c r="S171" s="178">
        <v>0</v>
      </c>
      <c r="T171" s="179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80" t="s">
        <v>133</v>
      </c>
      <c r="AT171" s="180" t="s">
        <v>129</v>
      </c>
      <c r="AU171" s="180" t="s">
        <v>82</v>
      </c>
      <c r="AY171" s="15" t="s">
        <v>128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15" t="s">
        <v>80</v>
      </c>
      <c r="BK171" s="181">
        <f>ROUND(I171*H171,2)</f>
        <v>0</v>
      </c>
      <c r="BL171" s="15" t="s">
        <v>133</v>
      </c>
      <c r="BM171" s="180" t="s">
        <v>405</v>
      </c>
    </row>
    <row r="172" spans="1:65" s="2" customFormat="1" ht="11.25">
      <c r="A172" s="32"/>
      <c r="B172" s="33"/>
      <c r="C172" s="34"/>
      <c r="D172" s="182" t="s">
        <v>135</v>
      </c>
      <c r="E172" s="34"/>
      <c r="F172" s="183" t="s">
        <v>406</v>
      </c>
      <c r="G172" s="34"/>
      <c r="H172" s="34"/>
      <c r="I172" s="184"/>
      <c r="J172" s="34"/>
      <c r="K172" s="34"/>
      <c r="L172" s="37"/>
      <c r="M172" s="185"/>
      <c r="N172" s="186"/>
      <c r="O172" s="62"/>
      <c r="P172" s="62"/>
      <c r="Q172" s="62"/>
      <c r="R172" s="62"/>
      <c r="S172" s="62"/>
      <c r="T172" s="63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5" t="s">
        <v>135</v>
      </c>
      <c r="AU172" s="15" t="s">
        <v>82</v>
      </c>
    </row>
    <row r="173" spans="1:65" s="2" customFormat="1" ht="11.25">
      <c r="A173" s="32"/>
      <c r="B173" s="33"/>
      <c r="C173" s="34"/>
      <c r="D173" s="208" t="s">
        <v>299</v>
      </c>
      <c r="E173" s="34"/>
      <c r="F173" s="209" t="s">
        <v>407</v>
      </c>
      <c r="G173" s="34"/>
      <c r="H173" s="34"/>
      <c r="I173" s="184"/>
      <c r="J173" s="34"/>
      <c r="K173" s="34"/>
      <c r="L173" s="37"/>
      <c r="M173" s="185"/>
      <c r="N173" s="186"/>
      <c r="O173" s="62"/>
      <c r="P173" s="62"/>
      <c r="Q173" s="62"/>
      <c r="R173" s="62"/>
      <c r="S173" s="62"/>
      <c r="T173" s="63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5" t="s">
        <v>299</v>
      </c>
      <c r="AU173" s="15" t="s">
        <v>82</v>
      </c>
    </row>
    <row r="174" spans="1:65" s="2" customFormat="1" ht="16.5" customHeight="1">
      <c r="A174" s="32"/>
      <c r="B174" s="33"/>
      <c r="C174" s="169" t="s">
        <v>256</v>
      </c>
      <c r="D174" s="169" t="s">
        <v>129</v>
      </c>
      <c r="E174" s="170" t="s">
        <v>408</v>
      </c>
      <c r="F174" s="171" t="s">
        <v>409</v>
      </c>
      <c r="G174" s="172" t="s">
        <v>410</v>
      </c>
      <c r="H174" s="173">
        <v>90</v>
      </c>
      <c r="I174" s="174"/>
      <c r="J174" s="175">
        <f>ROUND(I174*H174,2)</f>
        <v>0</v>
      </c>
      <c r="K174" s="171" t="s">
        <v>296</v>
      </c>
      <c r="L174" s="37"/>
      <c r="M174" s="176" t="s">
        <v>19</v>
      </c>
      <c r="N174" s="177" t="s">
        <v>44</v>
      </c>
      <c r="O174" s="62"/>
      <c r="P174" s="178">
        <f>O174*H174</f>
        <v>0</v>
      </c>
      <c r="Q174" s="178">
        <v>6.0000000000000002E-5</v>
      </c>
      <c r="R174" s="178">
        <f>Q174*H174</f>
        <v>5.4000000000000003E-3</v>
      </c>
      <c r="S174" s="178">
        <v>0</v>
      </c>
      <c r="T174" s="179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80" t="s">
        <v>133</v>
      </c>
      <c r="AT174" s="180" t="s">
        <v>129</v>
      </c>
      <c r="AU174" s="180" t="s">
        <v>82</v>
      </c>
      <c r="AY174" s="15" t="s">
        <v>128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15" t="s">
        <v>80</v>
      </c>
      <c r="BK174" s="181">
        <f>ROUND(I174*H174,2)</f>
        <v>0</v>
      </c>
      <c r="BL174" s="15" t="s">
        <v>133</v>
      </c>
      <c r="BM174" s="180" t="s">
        <v>411</v>
      </c>
    </row>
    <row r="175" spans="1:65" s="2" customFormat="1" ht="11.25">
      <c r="A175" s="32"/>
      <c r="B175" s="33"/>
      <c r="C175" s="34"/>
      <c r="D175" s="182" t="s">
        <v>135</v>
      </c>
      <c r="E175" s="34"/>
      <c r="F175" s="183" t="s">
        <v>412</v>
      </c>
      <c r="G175" s="34"/>
      <c r="H175" s="34"/>
      <c r="I175" s="184"/>
      <c r="J175" s="34"/>
      <c r="K175" s="34"/>
      <c r="L175" s="37"/>
      <c r="M175" s="185"/>
      <c r="N175" s="186"/>
      <c r="O175" s="62"/>
      <c r="P175" s="62"/>
      <c r="Q175" s="62"/>
      <c r="R175" s="62"/>
      <c r="S175" s="62"/>
      <c r="T175" s="63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135</v>
      </c>
      <c r="AU175" s="15" t="s">
        <v>82</v>
      </c>
    </row>
    <row r="176" spans="1:65" s="2" customFormat="1" ht="11.25">
      <c r="A176" s="32"/>
      <c r="B176" s="33"/>
      <c r="C176" s="34"/>
      <c r="D176" s="208" t="s">
        <v>299</v>
      </c>
      <c r="E176" s="34"/>
      <c r="F176" s="209" t="s">
        <v>413</v>
      </c>
      <c r="G176" s="34"/>
      <c r="H176" s="34"/>
      <c r="I176" s="184"/>
      <c r="J176" s="34"/>
      <c r="K176" s="34"/>
      <c r="L176" s="37"/>
      <c r="M176" s="185"/>
      <c r="N176" s="186"/>
      <c r="O176" s="62"/>
      <c r="P176" s="62"/>
      <c r="Q176" s="62"/>
      <c r="R176" s="62"/>
      <c r="S176" s="62"/>
      <c r="T176" s="63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5" t="s">
        <v>299</v>
      </c>
      <c r="AU176" s="15" t="s">
        <v>82</v>
      </c>
    </row>
    <row r="177" spans="1:65" s="2" customFormat="1" ht="16.5" customHeight="1">
      <c r="A177" s="32"/>
      <c r="B177" s="33"/>
      <c r="C177" s="187" t="s">
        <v>261</v>
      </c>
      <c r="D177" s="187" t="s">
        <v>220</v>
      </c>
      <c r="E177" s="188" t="s">
        <v>414</v>
      </c>
      <c r="F177" s="189" t="s">
        <v>415</v>
      </c>
      <c r="G177" s="190" t="s">
        <v>236</v>
      </c>
      <c r="H177" s="191">
        <v>21.594999999999999</v>
      </c>
      <c r="I177" s="192"/>
      <c r="J177" s="193">
        <f>ROUND(I177*H177,2)</f>
        <v>0</v>
      </c>
      <c r="K177" s="189" t="s">
        <v>296</v>
      </c>
      <c r="L177" s="194"/>
      <c r="M177" s="195" t="s">
        <v>19</v>
      </c>
      <c r="N177" s="196" t="s">
        <v>44</v>
      </c>
      <c r="O177" s="62"/>
      <c r="P177" s="178">
        <f>O177*H177</f>
        <v>0</v>
      </c>
      <c r="Q177" s="178">
        <v>1</v>
      </c>
      <c r="R177" s="178">
        <f>Q177*H177</f>
        <v>21.594999999999999</v>
      </c>
      <c r="S177" s="178">
        <v>0</v>
      </c>
      <c r="T177" s="179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80" t="s">
        <v>167</v>
      </c>
      <c r="AT177" s="180" t="s">
        <v>220</v>
      </c>
      <c r="AU177" s="180" t="s">
        <v>82</v>
      </c>
      <c r="AY177" s="15" t="s">
        <v>128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15" t="s">
        <v>80</v>
      </c>
      <c r="BK177" s="181">
        <f>ROUND(I177*H177,2)</f>
        <v>0</v>
      </c>
      <c r="BL177" s="15" t="s">
        <v>133</v>
      </c>
      <c r="BM177" s="180" t="s">
        <v>416</v>
      </c>
    </row>
    <row r="178" spans="1:65" s="2" customFormat="1" ht="11.25">
      <c r="A178" s="32"/>
      <c r="B178" s="33"/>
      <c r="C178" s="34"/>
      <c r="D178" s="182" t="s">
        <v>135</v>
      </c>
      <c r="E178" s="34"/>
      <c r="F178" s="183" t="s">
        <v>415</v>
      </c>
      <c r="G178" s="34"/>
      <c r="H178" s="34"/>
      <c r="I178" s="184"/>
      <c r="J178" s="34"/>
      <c r="K178" s="34"/>
      <c r="L178" s="37"/>
      <c r="M178" s="185"/>
      <c r="N178" s="186"/>
      <c r="O178" s="62"/>
      <c r="P178" s="62"/>
      <c r="Q178" s="62"/>
      <c r="R178" s="62"/>
      <c r="S178" s="62"/>
      <c r="T178" s="63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5" t="s">
        <v>135</v>
      </c>
      <c r="AU178" s="15" t="s">
        <v>82</v>
      </c>
    </row>
    <row r="179" spans="1:65" s="2" customFormat="1" ht="16.5" customHeight="1">
      <c r="A179" s="32"/>
      <c r="B179" s="33"/>
      <c r="C179" s="187" t="s">
        <v>417</v>
      </c>
      <c r="D179" s="187" t="s">
        <v>220</v>
      </c>
      <c r="E179" s="188" t="s">
        <v>418</v>
      </c>
      <c r="F179" s="189" t="s">
        <v>419</v>
      </c>
      <c r="G179" s="190" t="s">
        <v>236</v>
      </c>
      <c r="H179" s="191">
        <v>58.344999999999999</v>
      </c>
      <c r="I179" s="192"/>
      <c r="J179" s="193">
        <f>ROUND(I179*H179,2)</f>
        <v>0</v>
      </c>
      <c r="K179" s="189" t="s">
        <v>296</v>
      </c>
      <c r="L179" s="194"/>
      <c r="M179" s="195" t="s">
        <v>19</v>
      </c>
      <c r="N179" s="196" t="s">
        <v>44</v>
      </c>
      <c r="O179" s="62"/>
      <c r="P179" s="178">
        <f>O179*H179</f>
        <v>0</v>
      </c>
      <c r="Q179" s="178">
        <v>1</v>
      </c>
      <c r="R179" s="178">
        <f>Q179*H179</f>
        <v>58.344999999999999</v>
      </c>
      <c r="S179" s="178">
        <v>0</v>
      </c>
      <c r="T179" s="179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80" t="s">
        <v>167</v>
      </c>
      <c r="AT179" s="180" t="s">
        <v>220</v>
      </c>
      <c r="AU179" s="180" t="s">
        <v>82</v>
      </c>
      <c r="AY179" s="15" t="s">
        <v>128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15" t="s">
        <v>80</v>
      </c>
      <c r="BK179" s="181">
        <f>ROUND(I179*H179,2)</f>
        <v>0</v>
      </c>
      <c r="BL179" s="15" t="s">
        <v>133</v>
      </c>
      <c r="BM179" s="180" t="s">
        <v>420</v>
      </c>
    </row>
    <row r="180" spans="1:65" s="2" customFormat="1" ht="11.25">
      <c r="A180" s="32"/>
      <c r="B180" s="33"/>
      <c r="C180" s="34"/>
      <c r="D180" s="182" t="s">
        <v>135</v>
      </c>
      <c r="E180" s="34"/>
      <c r="F180" s="183" t="s">
        <v>419</v>
      </c>
      <c r="G180" s="34"/>
      <c r="H180" s="34"/>
      <c r="I180" s="184"/>
      <c r="J180" s="34"/>
      <c r="K180" s="34"/>
      <c r="L180" s="37"/>
      <c r="M180" s="185"/>
      <c r="N180" s="186"/>
      <c r="O180" s="62"/>
      <c r="P180" s="62"/>
      <c r="Q180" s="62"/>
      <c r="R180" s="62"/>
      <c r="S180" s="62"/>
      <c r="T180" s="63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5" t="s">
        <v>135</v>
      </c>
      <c r="AU180" s="15" t="s">
        <v>82</v>
      </c>
    </row>
    <row r="181" spans="1:65" s="2" customFormat="1" ht="16.5" customHeight="1">
      <c r="A181" s="32"/>
      <c r="B181" s="33"/>
      <c r="C181" s="187" t="s">
        <v>421</v>
      </c>
      <c r="D181" s="187" t="s">
        <v>220</v>
      </c>
      <c r="E181" s="188" t="s">
        <v>422</v>
      </c>
      <c r="F181" s="189" t="s">
        <v>423</v>
      </c>
      <c r="G181" s="190" t="s">
        <v>424</v>
      </c>
      <c r="H181" s="191">
        <v>323.92500000000001</v>
      </c>
      <c r="I181" s="192"/>
      <c r="J181" s="193">
        <f>ROUND(I181*H181,2)</f>
        <v>0</v>
      </c>
      <c r="K181" s="189" t="s">
        <v>296</v>
      </c>
      <c r="L181" s="194"/>
      <c r="M181" s="195" t="s">
        <v>19</v>
      </c>
      <c r="N181" s="196" t="s">
        <v>44</v>
      </c>
      <c r="O181" s="62"/>
      <c r="P181" s="178">
        <f>O181*H181</f>
        <v>0</v>
      </c>
      <c r="Q181" s="178">
        <v>1E-3</v>
      </c>
      <c r="R181" s="178">
        <f>Q181*H181</f>
        <v>0.32392500000000002</v>
      </c>
      <c r="S181" s="178">
        <v>0</v>
      </c>
      <c r="T181" s="179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80" t="s">
        <v>167</v>
      </c>
      <c r="AT181" s="180" t="s">
        <v>220</v>
      </c>
      <c r="AU181" s="180" t="s">
        <v>82</v>
      </c>
      <c r="AY181" s="15" t="s">
        <v>128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15" t="s">
        <v>80</v>
      </c>
      <c r="BK181" s="181">
        <f>ROUND(I181*H181,2)</f>
        <v>0</v>
      </c>
      <c r="BL181" s="15" t="s">
        <v>133</v>
      </c>
      <c r="BM181" s="180" t="s">
        <v>425</v>
      </c>
    </row>
    <row r="182" spans="1:65" s="2" customFormat="1" ht="11.25">
      <c r="A182" s="32"/>
      <c r="B182" s="33"/>
      <c r="C182" s="34"/>
      <c r="D182" s="182" t="s">
        <v>135</v>
      </c>
      <c r="E182" s="34"/>
      <c r="F182" s="183" t="s">
        <v>423</v>
      </c>
      <c r="G182" s="34"/>
      <c r="H182" s="34"/>
      <c r="I182" s="184"/>
      <c r="J182" s="34"/>
      <c r="K182" s="34"/>
      <c r="L182" s="37"/>
      <c r="M182" s="185"/>
      <c r="N182" s="186"/>
      <c r="O182" s="62"/>
      <c r="P182" s="62"/>
      <c r="Q182" s="62"/>
      <c r="R182" s="62"/>
      <c r="S182" s="62"/>
      <c r="T182" s="63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5" t="s">
        <v>135</v>
      </c>
      <c r="AU182" s="15" t="s">
        <v>82</v>
      </c>
    </row>
    <row r="183" spans="1:65" s="2" customFormat="1" ht="16.5" customHeight="1">
      <c r="A183" s="32"/>
      <c r="B183" s="33"/>
      <c r="C183" s="187" t="s">
        <v>426</v>
      </c>
      <c r="D183" s="187" t="s">
        <v>220</v>
      </c>
      <c r="E183" s="188" t="s">
        <v>427</v>
      </c>
      <c r="F183" s="189" t="s">
        <v>428</v>
      </c>
      <c r="G183" s="190" t="s">
        <v>236</v>
      </c>
      <c r="H183" s="191">
        <v>0.59499999999999997</v>
      </c>
      <c r="I183" s="192"/>
      <c r="J183" s="193">
        <f>ROUND(I183*H183,2)</f>
        <v>0</v>
      </c>
      <c r="K183" s="189" t="s">
        <v>296</v>
      </c>
      <c r="L183" s="194"/>
      <c r="M183" s="195" t="s">
        <v>19</v>
      </c>
      <c r="N183" s="196" t="s">
        <v>44</v>
      </c>
      <c r="O183" s="62"/>
      <c r="P183" s="178">
        <f>O183*H183</f>
        <v>0</v>
      </c>
      <c r="Q183" s="178">
        <v>1</v>
      </c>
      <c r="R183" s="178">
        <f>Q183*H183</f>
        <v>0.59499999999999997</v>
      </c>
      <c r="S183" s="178">
        <v>0</v>
      </c>
      <c r="T183" s="179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80" t="s">
        <v>167</v>
      </c>
      <c r="AT183" s="180" t="s">
        <v>220</v>
      </c>
      <c r="AU183" s="180" t="s">
        <v>82</v>
      </c>
      <c r="AY183" s="15" t="s">
        <v>128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5" t="s">
        <v>80</v>
      </c>
      <c r="BK183" s="181">
        <f>ROUND(I183*H183,2)</f>
        <v>0</v>
      </c>
      <c r="BL183" s="15" t="s">
        <v>133</v>
      </c>
      <c r="BM183" s="180" t="s">
        <v>429</v>
      </c>
    </row>
    <row r="184" spans="1:65" s="2" customFormat="1" ht="11.25">
      <c r="A184" s="32"/>
      <c r="B184" s="33"/>
      <c r="C184" s="34"/>
      <c r="D184" s="182" t="s">
        <v>135</v>
      </c>
      <c r="E184" s="34"/>
      <c r="F184" s="183" t="s">
        <v>428</v>
      </c>
      <c r="G184" s="34"/>
      <c r="H184" s="34"/>
      <c r="I184" s="184"/>
      <c r="J184" s="34"/>
      <c r="K184" s="34"/>
      <c r="L184" s="37"/>
      <c r="M184" s="185"/>
      <c r="N184" s="186"/>
      <c r="O184" s="62"/>
      <c r="P184" s="62"/>
      <c r="Q184" s="62"/>
      <c r="R184" s="62"/>
      <c r="S184" s="62"/>
      <c r="T184" s="63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5" t="s">
        <v>135</v>
      </c>
      <c r="AU184" s="15" t="s">
        <v>82</v>
      </c>
    </row>
    <row r="185" spans="1:65" s="11" customFormat="1" ht="22.9" customHeight="1">
      <c r="B185" s="155"/>
      <c r="C185" s="156"/>
      <c r="D185" s="157" t="s">
        <v>72</v>
      </c>
      <c r="E185" s="206" t="s">
        <v>143</v>
      </c>
      <c r="F185" s="206" t="s">
        <v>430</v>
      </c>
      <c r="G185" s="156"/>
      <c r="H185" s="156"/>
      <c r="I185" s="159"/>
      <c r="J185" s="207">
        <f>BK185</f>
        <v>0</v>
      </c>
      <c r="K185" s="156"/>
      <c r="L185" s="161"/>
      <c r="M185" s="162"/>
      <c r="N185" s="163"/>
      <c r="O185" s="163"/>
      <c r="P185" s="164">
        <f>SUM(P186:P218)</f>
        <v>0</v>
      </c>
      <c r="Q185" s="163"/>
      <c r="R185" s="164">
        <f>SUM(R186:R218)</f>
        <v>6.0659910500000001</v>
      </c>
      <c r="S185" s="163"/>
      <c r="T185" s="165">
        <f>SUM(T186:T218)</f>
        <v>0</v>
      </c>
      <c r="AR185" s="166" t="s">
        <v>80</v>
      </c>
      <c r="AT185" s="167" t="s">
        <v>72</v>
      </c>
      <c r="AU185" s="167" t="s">
        <v>80</v>
      </c>
      <c r="AY185" s="166" t="s">
        <v>128</v>
      </c>
      <c r="BK185" s="168">
        <f>SUM(BK186:BK218)</f>
        <v>0</v>
      </c>
    </row>
    <row r="186" spans="1:65" s="2" customFormat="1" ht="16.5" customHeight="1">
      <c r="A186" s="32"/>
      <c r="B186" s="33"/>
      <c r="C186" s="169" t="s">
        <v>431</v>
      </c>
      <c r="D186" s="169" t="s">
        <v>129</v>
      </c>
      <c r="E186" s="170" t="s">
        <v>432</v>
      </c>
      <c r="F186" s="171" t="s">
        <v>433</v>
      </c>
      <c r="G186" s="172" t="s">
        <v>211</v>
      </c>
      <c r="H186" s="173">
        <v>4</v>
      </c>
      <c r="I186" s="174"/>
      <c r="J186" s="175">
        <f>ROUND(I186*H186,2)</f>
        <v>0</v>
      </c>
      <c r="K186" s="171" t="s">
        <v>296</v>
      </c>
      <c r="L186" s="37"/>
      <c r="M186" s="176" t="s">
        <v>19</v>
      </c>
      <c r="N186" s="177" t="s">
        <v>44</v>
      </c>
      <c r="O186" s="62"/>
      <c r="P186" s="178">
        <f>O186*H186</f>
        <v>0</v>
      </c>
      <c r="Q186" s="178">
        <v>0.25685000000000002</v>
      </c>
      <c r="R186" s="178">
        <f>Q186*H186</f>
        <v>1.0274000000000001</v>
      </c>
      <c r="S186" s="178">
        <v>0</v>
      </c>
      <c r="T186" s="179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80" t="s">
        <v>133</v>
      </c>
      <c r="AT186" s="180" t="s">
        <v>129</v>
      </c>
      <c r="AU186" s="180" t="s">
        <v>82</v>
      </c>
      <c r="AY186" s="15" t="s">
        <v>128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15" t="s">
        <v>80</v>
      </c>
      <c r="BK186" s="181">
        <f>ROUND(I186*H186,2)</f>
        <v>0</v>
      </c>
      <c r="BL186" s="15" t="s">
        <v>133</v>
      </c>
      <c r="BM186" s="180" t="s">
        <v>434</v>
      </c>
    </row>
    <row r="187" spans="1:65" s="2" customFormat="1" ht="11.25">
      <c r="A187" s="32"/>
      <c r="B187" s="33"/>
      <c r="C187" s="34"/>
      <c r="D187" s="182" t="s">
        <v>135</v>
      </c>
      <c r="E187" s="34"/>
      <c r="F187" s="183" t="s">
        <v>435</v>
      </c>
      <c r="G187" s="34"/>
      <c r="H187" s="34"/>
      <c r="I187" s="184"/>
      <c r="J187" s="34"/>
      <c r="K187" s="34"/>
      <c r="L187" s="37"/>
      <c r="M187" s="185"/>
      <c r="N187" s="186"/>
      <c r="O187" s="62"/>
      <c r="P187" s="62"/>
      <c r="Q187" s="62"/>
      <c r="R187" s="62"/>
      <c r="S187" s="62"/>
      <c r="T187" s="63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5" t="s">
        <v>135</v>
      </c>
      <c r="AU187" s="15" t="s">
        <v>82</v>
      </c>
    </row>
    <row r="188" spans="1:65" s="2" customFormat="1" ht="11.25">
      <c r="A188" s="32"/>
      <c r="B188" s="33"/>
      <c r="C188" s="34"/>
      <c r="D188" s="208" t="s">
        <v>299</v>
      </c>
      <c r="E188" s="34"/>
      <c r="F188" s="209" t="s">
        <v>436</v>
      </c>
      <c r="G188" s="34"/>
      <c r="H188" s="34"/>
      <c r="I188" s="184"/>
      <c r="J188" s="34"/>
      <c r="K188" s="34"/>
      <c r="L188" s="37"/>
      <c r="M188" s="185"/>
      <c r="N188" s="186"/>
      <c r="O188" s="62"/>
      <c r="P188" s="62"/>
      <c r="Q188" s="62"/>
      <c r="R188" s="62"/>
      <c r="S188" s="62"/>
      <c r="T188" s="63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5" t="s">
        <v>299</v>
      </c>
      <c r="AU188" s="15" t="s">
        <v>82</v>
      </c>
    </row>
    <row r="189" spans="1:65" s="2" customFormat="1" ht="16.5" customHeight="1">
      <c r="A189" s="32"/>
      <c r="B189" s="33"/>
      <c r="C189" s="169" t="s">
        <v>437</v>
      </c>
      <c r="D189" s="169" t="s">
        <v>129</v>
      </c>
      <c r="E189" s="170" t="s">
        <v>438</v>
      </c>
      <c r="F189" s="171" t="s">
        <v>439</v>
      </c>
      <c r="G189" s="172" t="s">
        <v>150</v>
      </c>
      <c r="H189" s="173">
        <v>7.08</v>
      </c>
      <c r="I189" s="174"/>
      <c r="J189" s="175">
        <f>ROUND(I189*H189,2)</f>
        <v>0</v>
      </c>
      <c r="K189" s="171" t="s">
        <v>296</v>
      </c>
      <c r="L189" s="37"/>
      <c r="M189" s="176" t="s">
        <v>19</v>
      </c>
      <c r="N189" s="177" t="s">
        <v>44</v>
      </c>
      <c r="O189" s="62"/>
      <c r="P189" s="178">
        <f>O189*H189</f>
        <v>0</v>
      </c>
      <c r="Q189" s="178">
        <v>0</v>
      </c>
      <c r="R189" s="178">
        <f>Q189*H189</f>
        <v>0</v>
      </c>
      <c r="S189" s="178">
        <v>0</v>
      </c>
      <c r="T189" s="17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80" t="s">
        <v>133</v>
      </c>
      <c r="AT189" s="180" t="s">
        <v>129</v>
      </c>
      <c r="AU189" s="180" t="s">
        <v>82</v>
      </c>
      <c r="AY189" s="15" t="s">
        <v>128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5" t="s">
        <v>80</v>
      </c>
      <c r="BK189" s="181">
        <f>ROUND(I189*H189,2)</f>
        <v>0</v>
      </c>
      <c r="BL189" s="15" t="s">
        <v>133</v>
      </c>
      <c r="BM189" s="180" t="s">
        <v>440</v>
      </c>
    </row>
    <row r="190" spans="1:65" s="2" customFormat="1" ht="11.25">
      <c r="A190" s="32"/>
      <c r="B190" s="33"/>
      <c r="C190" s="34"/>
      <c r="D190" s="182" t="s">
        <v>135</v>
      </c>
      <c r="E190" s="34"/>
      <c r="F190" s="183" t="s">
        <v>441</v>
      </c>
      <c r="G190" s="34"/>
      <c r="H190" s="34"/>
      <c r="I190" s="184"/>
      <c r="J190" s="34"/>
      <c r="K190" s="34"/>
      <c r="L190" s="37"/>
      <c r="M190" s="185"/>
      <c r="N190" s="186"/>
      <c r="O190" s="62"/>
      <c r="P190" s="62"/>
      <c r="Q190" s="62"/>
      <c r="R190" s="62"/>
      <c r="S190" s="62"/>
      <c r="T190" s="63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5" t="s">
        <v>135</v>
      </c>
      <c r="AU190" s="15" t="s">
        <v>82</v>
      </c>
    </row>
    <row r="191" spans="1:65" s="2" customFormat="1" ht="11.25">
      <c r="A191" s="32"/>
      <c r="B191" s="33"/>
      <c r="C191" s="34"/>
      <c r="D191" s="208" t="s">
        <v>299</v>
      </c>
      <c r="E191" s="34"/>
      <c r="F191" s="209" t="s">
        <v>442</v>
      </c>
      <c r="G191" s="34"/>
      <c r="H191" s="34"/>
      <c r="I191" s="184"/>
      <c r="J191" s="34"/>
      <c r="K191" s="34"/>
      <c r="L191" s="37"/>
      <c r="M191" s="185"/>
      <c r="N191" s="186"/>
      <c r="O191" s="62"/>
      <c r="P191" s="62"/>
      <c r="Q191" s="62"/>
      <c r="R191" s="62"/>
      <c r="S191" s="62"/>
      <c r="T191" s="63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5" t="s">
        <v>299</v>
      </c>
      <c r="AU191" s="15" t="s">
        <v>82</v>
      </c>
    </row>
    <row r="192" spans="1:65" s="2" customFormat="1" ht="16.5" customHeight="1">
      <c r="A192" s="32"/>
      <c r="B192" s="33"/>
      <c r="C192" s="169" t="s">
        <v>443</v>
      </c>
      <c r="D192" s="169" t="s">
        <v>129</v>
      </c>
      <c r="E192" s="170" t="s">
        <v>444</v>
      </c>
      <c r="F192" s="171" t="s">
        <v>445</v>
      </c>
      <c r="G192" s="172" t="s">
        <v>150</v>
      </c>
      <c r="H192" s="173">
        <v>7.08</v>
      </c>
      <c r="I192" s="174"/>
      <c r="J192" s="175">
        <f>ROUND(I192*H192,2)</f>
        <v>0</v>
      </c>
      <c r="K192" s="171" t="s">
        <v>296</v>
      </c>
      <c r="L192" s="37"/>
      <c r="M192" s="176" t="s">
        <v>19</v>
      </c>
      <c r="N192" s="177" t="s">
        <v>44</v>
      </c>
      <c r="O192" s="62"/>
      <c r="P192" s="178">
        <f>O192*H192</f>
        <v>0</v>
      </c>
      <c r="Q192" s="178">
        <v>0</v>
      </c>
      <c r="R192" s="178">
        <f>Q192*H192</f>
        <v>0</v>
      </c>
      <c r="S192" s="178">
        <v>0</v>
      </c>
      <c r="T192" s="17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80" t="s">
        <v>133</v>
      </c>
      <c r="AT192" s="180" t="s">
        <v>129</v>
      </c>
      <c r="AU192" s="180" t="s">
        <v>82</v>
      </c>
      <c r="AY192" s="15" t="s">
        <v>128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15" t="s">
        <v>80</v>
      </c>
      <c r="BK192" s="181">
        <f>ROUND(I192*H192,2)</f>
        <v>0</v>
      </c>
      <c r="BL192" s="15" t="s">
        <v>133</v>
      </c>
      <c r="BM192" s="180" t="s">
        <v>446</v>
      </c>
    </row>
    <row r="193" spans="1:65" s="2" customFormat="1" ht="11.25">
      <c r="A193" s="32"/>
      <c r="B193" s="33"/>
      <c r="C193" s="34"/>
      <c r="D193" s="182" t="s">
        <v>135</v>
      </c>
      <c r="E193" s="34"/>
      <c r="F193" s="183" t="s">
        <v>447</v>
      </c>
      <c r="G193" s="34"/>
      <c r="H193" s="34"/>
      <c r="I193" s="184"/>
      <c r="J193" s="34"/>
      <c r="K193" s="34"/>
      <c r="L193" s="37"/>
      <c r="M193" s="185"/>
      <c r="N193" s="186"/>
      <c r="O193" s="62"/>
      <c r="P193" s="62"/>
      <c r="Q193" s="62"/>
      <c r="R193" s="62"/>
      <c r="S193" s="62"/>
      <c r="T193" s="63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5" t="s">
        <v>135</v>
      </c>
      <c r="AU193" s="15" t="s">
        <v>82</v>
      </c>
    </row>
    <row r="194" spans="1:65" s="2" customFormat="1" ht="11.25">
      <c r="A194" s="32"/>
      <c r="B194" s="33"/>
      <c r="C194" s="34"/>
      <c r="D194" s="208" t="s">
        <v>299</v>
      </c>
      <c r="E194" s="34"/>
      <c r="F194" s="209" t="s">
        <v>448</v>
      </c>
      <c r="G194" s="34"/>
      <c r="H194" s="34"/>
      <c r="I194" s="184"/>
      <c r="J194" s="34"/>
      <c r="K194" s="34"/>
      <c r="L194" s="37"/>
      <c r="M194" s="185"/>
      <c r="N194" s="186"/>
      <c r="O194" s="62"/>
      <c r="P194" s="62"/>
      <c r="Q194" s="62"/>
      <c r="R194" s="62"/>
      <c r="S194" s="62"/>
      <c r="T194" s="63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5" t="s">
        <v>299</v>
      </c>
      <c r="AU194" s="15" t="s">
        <v>82</v>
      </c>
    </row>
    <row r="195" spans="1:65" s="2" customFormat="1" ht="16.5" customHeight="1">
      <c r="A195" s="32"/>
      <c r="B195" s="33"/>
      <c r="C195" s="169" t="s">
        <v>449</v>
      </c>
      <c r="D195" s="169" t="s">
        <v>129</v>
      </c>
      <c r="E195" s="170" t="s">
        <v>450</v>
      </c>
      <c r="F195" s="171" t="s">
        <v>451</v>
      </c>
      <c r="G195" s="172" t="s">
        <v>150</v>
      </c>
      <c r="H195" s="173">
        <v>21.81</v>
      </c>
      <c r="I195" s="174"/>
      <c r="J195" s="175">
        <f>ROUND(I195*H195,2)</f>
        <v>0</v>
      </c>
      <c r="K195" s="171" t="s">
        <v>296</v>
      </c>
      <c r="L195" s="37"/>
      <c r="M195" s="176" t="s">
        <v>19</v>
      </c>
      <c r="N195" s="177" t="s">
        <v>44</v>
      </c>
      <c r="O195" s="62"/>
      <c r="P195" s="178">
        <f>O195*H195</f>
        <v>0</v>
      </c>
      <c r="Q195" s="178">
        <v>0</v>
      </c>
      <c r="R195" s="178">
        <f>Q195*H195</f>
        <v>0</v>
      </c>
      <c r="S195" s="178">
        <v>0</v>
      </c>
      <c r="T195" s="179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80" t="s">
        <v>133</v>
      </c>
      <c r="AT195" s="180" t="s">
        <v>129</v>
      </c>
      <c r="AU195" s="180" t="s">
        <v>82</v>
      </c>
      <c r="AY195" s="15" t="s">
        <v>128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15" t="s">
        <v>80</v>
      </c>
      <c r="BK195" s="181">
        <f>ROUND(I195*H195,2)</f>
        <v>0</v>
      </c>
      <c r="BL195" s="15" t="s">
        <v>133</v>
      </c>
      <c r="BM195" s="180" t="s">
        <v>452</v>
      </c>
    </row>
    <row r="196" spans="1:65" s="2" customFormat="1" ht="11.25">
      <c r="A196" s="32"/>
      <c r="B196" s="33"/>
      <c r="C196" s="34"/>
      <c r="D196" s="182" t="s">
        <v>135</v>
      </c>
      <c r="E196" s="34"/>
      <c r="F196" s="183" t="s">
        <v>453</v>
      </c>
      <c r="G196" s="34"/>
      <c r="H196" s="34"/>
      <c r="I196" s="184"/>
      <c r="J196" s="34"/>
      <c r="K196" s="34"/>
      <c r="L196" s="37"/>
      <c r="M196" s="185"/>
      <c r="N196" s="186"/>
      <c r="O196" s="62"/>
      <c r="P196" s="62"/>
      <c r="Q196" s="62"/>
      <c r="R196" s="62"/>
      <c r="S196" s="62"/>
      <c r="T196" s="63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5" t="s">
        <v>135</v>
      </c>
      <c r="AU196" s="15" t="s">
        <v>82</v>
      </c>
    </row>
    <row r="197" spans="1:65" s="2" customFormat="1" ht="11.25">
      <c r="A197" s="32"/>
      <c r="B197" s="33"/>
      <c r="C197" s="34"/>
      <c r="D197" s="208" t="s">
        <v>299</v>
      </c>
      <c r="E197" s="34"/>
      <c r="F197" s="209" t="s">
        <v>454</v>
      </c>
      <c r="G197" s="34"/>
      <c r="H197" s="34"/>
      <c r="I197" s="184"/>
      <c r="J197" s="34"/>
      <c r="K197" s="34"/>
      <c r="L197" s="37"/>
      <c r="M197" s="185"/>
      <c r="N197" s="186"/>
      <c r="O197" s="62"/>
      <c r="P197" s="62"/>
      <c r="Q197" s="62"/>
      <c r="R197" s="62"/>
      <c r="S197" s="62"/>
      <c r="T197" s="63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5" t="s">
        <v>299</v>
      </c>
      <c r="AU197" s="15" t="s">
        <v>82</v>
      </c>
    </row>
    <row r="198" spans="1:65" s="2" customFormat="1" ht="16.5" customHeight="1">
      <c r="A198" s="32"/>
      <c r="B198" s="33"/>
      <c r="C198" s="169" t="s">
        <v>455</v>
      </c>
      <c r="D198" s="169" t="s">
        <v>129</v>
      </c>
      <c r="E198" s="170" t="s">
        <v>456</v>
      </c>
      <c r="F198" s="171" t="s">
        <v>457</v>
      </c>
      <c r="G198" s="172" t="s">
        <v>150</v>
      </c>
      <c r="H198" s="173">
        <v>21.81</v>
      </c>
      <c r="I198" s="174"/>
      <c r="J198" s="175">
        <f>ROUND(I198*H198,2)</f>
        <v>0</v>
      </c>
      <c r="K198" s="171" t="s">
        <v>296</v>
      </c>
      <c r="L198" s="37"/>
      <c r="M198" s="176" t="s">
        <v>19</v>
      </c>
      <c r="N198" s="177" t="s">
        <v>44</v>
      </c>
      <c r="O198" s="62"/>
      <c r="P198" s="178">
        <f>O198*H198</f>
        <v>0</v>
      </c>
      <c r="Q198" s="178">
        <v>0</v>
      </c>
      <c r="R198" s="178">
        <f>Q198*H198</f>
        <v>0</v>
      </c>
      <c r="S198" s="178">
        <v>0</v>
      </c>
      <c r="T198" s="17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80" t="s">
        <v>133</v>
      </c>
      <c r="AT198" s="180" t="s">
        <v>129</v>
      </c>
      <c r="AU198" s="180" t="s">
        <v>82</v>
      </c>
      <c r="AY198" s="15" t="s">
        <v>128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15" t="s">
        <v>80</v>
      </c>
      <c r="BK198" s="181">
        <f>ROUND(I198*H198,2)</f>
        <v>0</v>
      </c>
      <c r="BL198" s="15" t="s">
        <v>133</v>
      </c>
      <c r="BM198" s="180" t="s">
        <v>458</v>
      </c>
    </row>
    <row r="199" spans="1:65" s="2" customFormat="1" ht="11.25">
      <c r="A199" s="32"/>
      <c r="B199" s="33"/>
      <c r="C199" s="34"/>
      <c r="D199" s="182" t="s">
        <v>135</v>
      </c>
      <c r="E199" s="34"/>
      <c r="F199" s="183" t="s">
        <v>459</v>
      </c>
      <c r="G199" s="34"/>
      <c r="H199" s="34"/>
      <c r="I199" s="184"/>
      <c r="J199" s="34"/>
      <c r="K199" s="34"/>
      <c r="L199" s="37"/>
      <c r="M199" s="185"/>
      <c r="N199" s="186"/>
      <c r="O199" s="62"/>
      <c r="P199" s="62"/>
      <c r="Q199" s="62"/>
      <c r="R199" s="62"/>
      <c r="S199" s="62"/>
      <c r="T199" s="63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5" t="s">
        <v>135</v>
      </c>
      <c r="AU199" s="15" t="s">
        <v>82</v>
      </c>
    </row>
    <row r="200" spans="1:65" s="2" customFormat="1" ht="11.25">
      <c r="A200" s="32"/>
      <c r="B200" s="33"/>
      <c r="C200" s="34"/>
      <c r="D200" s="208" t="s">
        <v>299</v>
      </c>
      <c r="E200" s="34"/>
      <c r="F200" s="209" t="s">
        <v>460</v>
      </c>
      <c r="G200" s="34"/>
      <c r="H200" s="34"/>
      <c r="I200" s="184"/>
      <c r="J200" s="34"/>
      <c r="K200" s="34"/>
      <c r="L200" s="37"/>
      <c r="M200" s="185"/>
      <c r="N200" s="186"/>
      <c r="O200" s="62"/>
      <c r="P200" s="62"/>
      <c r="Q200" s="62"/>
      <c r="R200" s="62"/>
      <c r="S200" s="62"/>
      <c r="T200" s="63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5" t="s">
        <v>299</v>
      </c>
      <c r="AU200" s="15" t="s">
        <v>82</v>
      </c>
    </row>
    <row r="201" spans="1:65" s="2" customFormat="1" ht="16.5" customHeight="1">
      <c r="A201" s="32"/>
      <c r="B201" s="33"/>
      <c r="C201" s="169" t="s">
        <v>461</v>
      </c>
      <c r="D201" s="169" t="s">
        <v>129</v>
      </c>
      <c r="E201" s="170" t="s">
        <v>462</v>
      </c>
      <c r="F201" s="171" t="s">
        <v>463</v>
      </c>
      <c r="G201" s="172" t="s">
        <v>231</v>
      </c>
      <c r="H201" s="173">
        <v>17.327999999999999</v>
      </c>
      <c r="I201" s="174"/>
      <c r="J201" s="175">
        <f>ROUND(I201*H201,2)</f>
        <v>0</v>
      </c>
      <c r="K201" s="171" t="s">
        <v>296</v>
      </c>
      <c r="L201" s="37"/>
      <c r="M201" s="176" t="s">
        <v>19</v>
      </c>
      <c r="N201" s="177" t="s">
        <v>44</v>
      </c>
      <c r="O201" s="62"/>
      <c r="P201" s="178">
        <f>O201*H201</f>
        <v>0</v>
      </c>
      <c r="Q201" s="178">
        <v>1.82E-3</v>
      </c>
      <c r="R201" s="178">
        <f>Q201*H201</f>
        <v>3.1536959999999996E-2</v>
      </c>
      <c r="S201" s="178">
        <v>0</v>
      </c>
      <c r="T201" s="179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80" t="s">
        <v>133</v>
      </c>
      <c r="AT201" s="180" t="s">
        <v>129</v>
      </c>
      <c r="AU201" s="180" t="s">
        <v>82</v>
      </c>
      <c r="AY201" s="15" t="s">
        <v>128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15" t="s">
        <v>80</v>
      </c>
      <c r="BK201" s="181">
        <f>ROUND(I201*H201,2)</f>
        <v>0</v>
      </c>
      <c r="BL201" s="15" t="s">
        <v>133</v>
      </c>
      <c r="BM201" s="180" t="s">
        <v>464</v>
      </c>
    </row>
    <row r="202" spans="1:65" s="2" customFormat="1" ht="11.25">
      <c r="A202" s="32"/>
      <c r="B202" s="33"/>
      <c r="C202" s="34"/>
      <c r="D202" s="182" t="s">
        <v>135</v>
      </c>
      <c r="E202" s="34"/>
      <c r="F202" s="183" t="s">
        <v>465</v>
      </c>
      <c r="G202" s="34"/>
      <c r="H202" s="34"/>
      <c r="I202" s="184"/>
      <c r="J202" s="34"/>
      <c r="K202" s="34"/>
      <c r="L202" s="37"/>
      <c r="M202" s="185"/>
      <c r="N202" s="186"/>
      <c r="O202" s="62"/>
      <c r="P202" s="62"/>
      <c r="Q202" s="62"/>
      <c r="R202" s="62"/>
      <c r="S202" s="62"/>
      <c r="T202" s="63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5" t="s">
        <v>135</v>
      </c>
      <c r="AU202" s="15" t="s">
        <v>82</v>
      </c>
    </row>
    <row r="203" spans="1:65" s="2" customFormat="1" ht="11.25">
      <c r="A203" s="32"/>
      <c r="B203" s="33"/>
      <c r="C203" s="34"/>
      <c r="D203" s="208" t="s">
        <v>299</v>
      </c>
      <c r="E203" s="34"/>
      <c r="F203" s="209" t="s">
        <v>466</v>
      </c>
      <c r="G203" s="34"/>
      <c r="H203" s="34"/>
      <c r="I203" s="184"/>
      <c r="J203" s="34"/>
      <c r="K203" s="34"/>
      <c r="L203" s="37"/>
      <c r="M203" s="185"/>
      <c r="N203" s="186"/>
      <c r="O203" s="62"/>
      <c r="P203" s="62"/>
      <c r="Q203" s="62"/>
      <c r="R203" s="62"/>
      <c r="S203" s="62"/>
      <c r="T203" s="63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5" t="s">
        <v>299</v>
      </c>
      <c r="AU203" s="15" t="s">
        <v>82</v>
      </c>
    </row>
    <row r="204" spans="1:65" s="2" customFormat="1" ht="16.5" customHeight="1">
      <c r="A204" s="32"/>
      <c r="B204" s="33"/>
      <c r="C204" s="169" t="s">
        <v>467</v>
      </c>
      <c r="D204" s="169" t="s">
        <v>129</v>
      </c>
      <c r="E204" s="170" t="s">
        <v>468</v>
      </c>
      <c r="F204" s="171" t="s">
        <v>469</v>
      </c>
      <c r="G204" s="172" t="s">
        <v>231</v>
      </c>
      <c r="H204" s="173">
        <v>17.327999999999999</v>
      </c>
      <c r="I204" s="174"/>
      <c r="J204" s="175">
        <f>ROUND(I204*H204,2)</f>
        <v>0</v>
      </c>
      <c r="K204" s="171" t="s">
        <v>296</v>
      </c>
      <c r="L204" s="37"/>
      <c r="M204" s="176" t="s">
        <v>19</v>
      </c>
      <c r="N204" s="177" t="s">
        <v>44</v>
      </c>
      <c r="O204" s="62"/>
      <c r="P204" s="178">
        <f>O204*H204</f>
        <v>0</v>
      </c>
      <c r="Q204" s="178">
        <v>4.0000000000000003E-5</v>
      </c>
      <c r="R204" s="178">
        <f>Q204*H204</f>
        <v>6.9312000000000009E-4</v>
      </c>
      <c r="S204" s="178">
        <v>0</v>
      </c>
      <c r="T204" s="179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80" t="s">
        <v>133</v>
      </c>
      <c r="AT204" s="180" t="s">
        <v>129</v>
      </c>
      <c r="AU204" s="180" t="s">
        <v>82</v>
      </c>
      <c r="AY204" s="15" t="s">
        <v>128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15" t="s">
        <v>80</v>
      </c>
      <c r="BK204" s="181">
        <f>ROUND(I204*H204,2)</f>
        <v>0</v>
      </c>
      <c r="BL204" s="15" t="s">
        <v>133</v>
      </c>
      <c r="BM204" s="180" t="s">
        <v>470</v>
      </c>
    </row>
    <row r="205" spans="1:65" s="2" customFormat="1" ht="11.25">
      <c r="A205" s="32"/>
      <c r="B205" s="33"/>
      <c r="C205" s="34"/>
      <c r="D205" s="182" t="s">
        <v>135</v>
      </c>
      <c r="E205" s="34"/>
      <c r="F205" s="183" t="s">
        <v>471</v>
      </c>
      <c r="G205" s="34"/>
      <c r="H205" s="34"/>
      <c r="I205" s="184"/>
      <c r="J205" s="34"/>
      <c r="K205" s="34"/>
      <c r="L205" s="37"/>
      <c r="M205" s="185"/>
      <c r="N205" s="186"/>
      <c r="O205" s="62"/>
      <c r="P205" s="62"/>
      <c r="Q205" s="62"/>
      <c r="R205" s="62"/>
      <c r="S205" s="62"/>
      <c r="T205" s="63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5" t="s">
        <v>135</v>
      </c>
      <c r="AU205" s="15" t="s">
        <v>82</v>
      </c>
    </row>
    <row r="206" spans="1:65" s="2" customFormat="1" ht="11.25">
      <c r="A206" s="32"/>
      <c r="B206" s="33"/>
      <c r="C206" s="34"/>
      <c r="D206" s="208" t="s">
        <v>299</v>
      </c>
      <c r="E206" s="34"/>
      <c r="F206" s="209" t="s">
        <v>472</v>
      </c>
      <c r="G206" s="34"/>
      <c r="H206" s="34"/>
      <c r="I206" s="184"/>
      <c r="J206" s="34"/>
      <c r="K206" s="34"/>
      <c r="L206" s="37"/>
      <c r="M206" s="185"/>
      <c r="N206" s="186"/>
      <c r="O206" s="62"/>
      <c r="P206" s="62"/>
      <c r="Q206" s="62"/>
      <c r="R206" s="62"/>
      <c r="S206" s="62"/>
      <c r="T206" s="63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5" t="s">
        <v>299</v>
      </c>
      <c r="AU206" s="15" t="s">
        <v>82</v>
      </c>
    </row>
    <row r="207" spans="1:65" s="2" customFormat="1" ht="16.5" customHeight="1">
      <c r="A207" s="32"/>
      <c r="B207" s="33"/>
      <c r="C207" s="169" t="s">
        <v>473</v>
      </c>
      <c r="D207" s="169" t="s">
        <v>129</v>
      </c>
      <c r="E207" s="170" t="s">
        <v>474</v>
      </c>
      <c r="F207" s="171" t="s">
        <v>475</v>
      </c>
      <c r="G207" s="172" t="s">
        <v>231</v>
      </c>
      <c r="H207" s="173">
        <v>74.88</v>
      </c>
      <c r="I207" s="174"/>
      <c r="J207" s="175">
        <f>ROUND(I207*H207,2)</f>
        <v>0</v>
      </c>
      <c r="K207" s="171" t="s">
        <v>296</v>
      </c>
      <c r="L207" s="37"/>
      <c r="M207" s="176" t="s">
        <v>19</v>
      </c>
      <c r="N207" s="177" t="s">
        <v>44</v>
      </c>
      <c r="O207" s="62"/>
      <c r="P207" s="178">
        <f>O207*H207</f>
        <v>0</v>
      </c>
      <c r="Q207" s="178">
        <v>1.32E-3</v>
      </c>
      <c r="R207" s="178">
        <f>Q207*H207</f>
        <v>9.8841599999999988E-2</v>
      </c>
      <c r="S207" s="178">
        <v>0</v>
      </c>
      <c r="T207" s="179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80" t="s">
        <v>133</v>
      </c>
      <c r="AT207" s="180" t="s">
        <v>129</v>
      </c>
      <c r="AU207" s="180" t="s">
        <v>82</v>
      </c>
      <c r="AY207" s="15" t="s">
        <v>128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15" t="s">
        <v>80</v>
      </c>
      <c r="BK207" s="181">
        <f>ROUND(I207*H207,2)</f>
        <v>0</v>
      </c>
      <c r="BL207" s="15" t="s">
        <v>133</v>
      </c>
      <c r="BM207" s="180" t="s">
        <v>476</v>
      </c>
    </row>
    <row r="208" spans="1:65" s="2" customFormat="1" ht="11.25">
      <c r="A208" s="32"/>
      <c r="B208" s="33"/>
      <c r="C208" s="34"/>
      <c r="D208" s="182" t="s">
        <v>135</v>
      </c>
      <c r="E208" s="34"/>
      <c r="F208" s="183" t="s">
        <v>477</v>
      </c>
      <c r="G208" s="34"/>
      <c r="H208" s="34"/>
      <c r="I208" s="184"/>
      <c r="J208" s="34"/>
      <c r="K208" s="34"/>
      <c r="L208" s="37"/>
      <c r="M208" s="185"/>
      <c r="N208" s="186"/>
      <c r="O208" s="62"/>
      <c r="P208" s="62"/>
      <c r="Q208" s="62"/>
      <c r="R208" s="62"/>
      <c r="S208" s="62"/>
      <c r="T208" s="63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5" t="s">
        <v>135</v>
      </c>
      <c r="AU208" s="15" t="s">
        <v>82</v>
      </c>
    </row>
    <row r="209" spans="1:65" s="2" customFormat="1" ht="11.25">
      <c r="A209" s="32"/>
      <c r="B209" s="33"/>
      <c r="C209" s="34"/>
      <c r="D209" s="208" t="s">
        <v>299</v>
      </c>
      <c r="E209" s="34"/>
      <c r="F209" s="209" t="s">
        <v>478</v>
      </c>
      <c r="G209" s="34"/>
      <c r="H209" s="34"/>
      <c r="I209" s="184"/>
      <c r="J209" s="34"/>
      <c r="K209" s="34"/>
      <c r="L209" s="37"/>
      <c r="M209" s="185"/>
      <c r="N209" s="186"/>
      <c r="O209" s="62"/>
      <c r="P209" s="62"/>
      <c r="Q209" s="62"/>
      <c r="R209" s="62"/>
      <c r="S209" s="62"/>
      <c r="T209" s="63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5" t="s">
        <v>299</v>
      </c>
      <c r="AU209" s="15" t="s">
        <v>82</v>
      </c>
    </row>
    <row r="210" spans="1:65" s="2" customFormat="1" ht="21.75" customHeight="1">
      <c r="A210" s="32"/>
      <c r="B210" s="33"/>
      <c r="C210" s="169" t="s">
        <v>479</v>
      </c>
      <c r="D210" s="169" t="s">
        <v>129</v>
      </c>
      <c r="E210" s="170" t="s">
        <v>480</v>
      </c>
      <c r="F210" s="171" t="s">
        <v>481</v>
      </c>
      <c r="G210" s="172" t="s">
        <v>231</v>
      </c>
      <c r="H210" s="173">
        <v>74.88</v>
      </c>
      <c r="I210" s="174"/>
      <c r="J210" s="175">
        <f>ROUND(I210*H210,2)</f>
        <v>0</v>
      </c>
      <c r="K210" s="171" t="s">
        <v>296</v>
      </c>
      <c r="L210" s="37"/>
      <c r="M210" s="176" t="s">
        <v>19</v>
      </c>
      <c r="N210" s="177" t="s">
        <v>44</v>
      </c>
      <c r="O210" s="62"/>
      <c r="P210" s="178">
        <f>O210*H210</f>
        <v>0</v>
      </c>
      <c r="Q210" s="178">
        <v>4.0000000000000003E-5</v>
      </c>
      <c r="R210" s="178">
        <f>Q210*H210</f>
        <v>2.9951999999999999E-3</v>
      </c>
      <c r="S210" s="178">
        <v>0</v>
      </c>
      <c r="T210" s="179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80" t="s">
        <v>133</v>
      </c>
      <c r="AT210" s="180" t="s">
        <v>129</v>
      </c>
      <c r="AU210" s="180" t="s">
        <v>82</v>
      </c>
      <c r="AY210" s="15" t="s">
        <v>128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15" t="s">
        <v>80</v>
      </c>
      <c r="BK210" s="181">
        <f>ROUND(I210*H210,2)</f>
        <v>0</v>
      </c>
      <c r="BL210" s="15" t="s">
        <v>133</v>
      </c>
      <c r="BM210" s="180" t="s">
        <v>482</v>
      </c>
    </row>
    <row r="211" spans="1:65" s="2" customFormat="1" ht="11.25">
      <c r="A211" s="32"/>
      <c r="B211" s="33"/>
      <c r="C211" s="34"/>
      <c r="D211" s="182" t="s">
        <v>135</v>
      </c>
      <c r="E211" s="34"/>
      <c r="F211" s="183" t="s">
        <v>483</v>
      </c>
      <c r="G211" s="34"/>
      <c r="H211" s="34"/>
      <c r="I211" s="184"/>
      <c r="J211" s="34"/>
      <c r="K211" s="34"/>
      <c r="L211" s="37"/>
      <c r="M211" s="185"/>
      <c r="N211" s="186"/>
      <c r="O211" s="62"/>
      <c r="P211" s="62"/>
      <c r="Q211" s="62"/>
      <c r="R211" s="62"/>
      <c r="S211" s="62"/>
      <c r="T211" s="63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5" t="s">
        <v>135</v>
      </c>
      <c r="AU211" s="15" t="s">
        <v>82</v>
      </c>
    </row>
    <row r="212" spans="1:65" s="2" customFormat="1" ht="11.25">
      <c r="A212" s="32"/>
      <c r="B212" s="33"/>
      <c r="C212" s="34"/>
      <c r="D212" s="208" t="s">
        <v>299</v>
      </c>
      <c r="E212" s="34"/>
      <c r="F212" s="209" t="s">
        <v>484</v>
      </c>
      <c r="G212" s="34"/>
      <c r="H212" s="34"/>
      <c r="I212" s="184"/>
      <c r="J212" s="34"/>
      <c r="K212" s="34"/>
      <c r="L212" s="37"/>
      <c r="M212" s="185"/>
      <c r="N212" s="186"/>
      <c r="O212" s="62"/>
      <c r="P212" s="62"/>
      <c r="Q212" s="62"/>
      <c r="R212" s="62"/>
      <c r="S212" s="62"/>
      <c r="T212" s="63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5" t="s">
        <v>299</v>
      </c>
      <c r="AU212" s="15" t="s">
        <v>82</v>
      </c>
    </row>
    <row r="213" spans="1:65" s="2" customFormat="1" ht="16.5" customHeight="1">
      <c r="A213" s="32"/>
      <c r="B213" s="33"/>
      <c r="C213" s="169" t="s">
        <v>485</v>
      </c>
      <c r="D213" s="169" t="s">
        <v>129</v>
      </c>
      <c r="E213" s="170" t="s">
        <v>486</v>
      </c>
      <c r="F213" s="171" t="s">
        <v>487</v>
      </c>
      <c r="G213" s="172" t="s">
        <v>236</v>
      </c>
      <c r="H213" s="173">
        <v>3.3149999999999999</v>
      </c>
      <c r="I213" s="174"/>
      <c r="J213" s="175">
        <f>ROUND(I213*H213,2)</f>
        <v>0</v>
      </c>
      <c r="K213" s="171" t="s">
        <v>296</v>
      </c>
      <c r="L213" s="37"/>
      <c r="M213" s="176" t="s">
        <v>19</v>
      </c>
      <c r="N213" s="177" t="s">
        <v>44</v>
      </c>
      <c r="O213" s="62"/>
      <c r="P213" s="178">
        <f>O213*H213</f>
        <v>0</v>
      </c>
      <c r="Q213" s="178">
        <v>1.07653</v>
      </c>
      <c r="R213" s="178">
        <f>Q213*H213</f>
        <v>3.5686969500000001</v>
      </c>
      <c r="S213" s="178">
        <v>0</v>
      </c>
      <c r="T213" s="179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80" t="s">
        <v>133</v>
      </c>
      <c r="AT213" s="180" t="s">
        <v>129</v>
      </c>
      <c r="AU213" s="180" t="s">
        <v>82</v>
      </c>
      <c r="AY213" s="15" t="s">
        <v>128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15" t="s">
        <v>80</v>
      </c>
      <c r="BK213" s="181">
        <f>ROUND(I213*H213,2)</f>
        <v>0</v>
      </c>
      <c r="BL213" s="15" t="s">
        <v>133</v>
      </c>
      <c r="BM213" s="180" t="s">
        <v>488</v>
      </c>
    </row>
    <row r="214" spans="1:65" s="2" customFormat="1" ht="19.5">
      <c r="A214" s="32"/>
      <c r="B214" s="33"/>
      <c r="C214" s="34"/>
      <c r="D214" s="182" t="s">
        <v>135</v>
      </c>
      <c r="E214" s="34"/>
      <c r="F214" s="183" t="s">
        <v>489</v>
      </c>
      <c r="G214" s="34"/>
      <c r="H214" s="34"/>
      <c r="I214" s="184"/>
      <c r="J214" s="34"/>
      <c r="K214" s="34"/>
      <c r="L214" s="37"/>
      <c r="M214" s="185"/>
      <c r="N214" s="186"/>
      <c r="O214" s="62"/>
      <c r="P214" s="62"/>
      <c r="Q214" s="62"/>
      <c r="R214" s="62"/>
      <c r="S214" s="62"/>
      <c r="T214" s="63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5" t="s">
        <v>135</v>
      </c>
      <c r="AU214" s="15" t="s">
        <v>82</v>
      </c>
    </row>
    <row r="215" spans="1:65" s="2" customFormat="1" ht="11.25">
      <c r="A215" s="32"/>
      <c r="B215" s="33"/>
      <c r="C215" s="34"/>
      <c r="D215" s="208" t="s">
        <v>299</v>
      </c>
      <c r="E215" s="34"/>
      <c r="F215" s="209" t="s">
        <v>490</v>
      </c>
      <c r="G215" s="34"/>
      <c r="H215" s="34"/>
      <c r="I215" s="184"/>
      <c r="J215" s="34"/>
      <c r="K215" s="34"/>
      <c r="L215" s="37"/>
      <c r="M215" s="185"/>
      <c r="N215" s="186"/>
      <c r="O215" s="62"/>
      <c r="P215" s="62"/>
      <c r="Q215" s="62"/>
      <c r="R215" s="62"/>
      <c r="S215" s="62"/>
      <c r="T215" s="63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5" t="s">
        <v>299</v>
      </c>
      <c r="AU215" s="15" t="s">
        <v>82</v>
      </c>
    </row>
    <row r="216" spans="1:65" s="2" customFormat="1" ht="16.5" customHeight="1">
      <c r="A216" s="32"/>
      <c r="B216" s="33"/>
      <c r="C216" s="169" t="s">
        <v>491</v>
      </c>
      <c r="D216" s="169" t="s">
        <v>129</v>
      </c>
      <c r="E216" s="170" t="s">
        <v>492</v>
      </c>
      <c r="F216" s="171" t="s">
        <v>493</v>
      </c>
      <c r="G216" s="172" t="s">
        <v>236</v>
      </c>
      <c r="H216" s="173">
        <v>1.274</v>
      </c>
      <c r="I216" s="174"/>
      <c r="J216" s="175">
        <f>ROUND(I216*H216,2)</f>
        <v>0</v>
      </c>
      <c r="K216" s="171" t="s">
        <v>296</v>
      </c>
      <c r="L216" s="37"/>
      <c r="M216" s="176" t="s">
        <v>19</v>
      </c>
      <c r="N216" s="177" t="s">
        <v>44</v>
      </c>
      <c r="O216" s="62"/>
      <c r="P216" s="178">
        <f>O216*H216</f>
        <v>0</v>
      </c>
      <c r="Q216" s="178">
        <v>1.04853</v>
      </c>
      <c r="R216" s="178">
        <f>Q216*H216</f>
        <v>1.3358272199999999</v>
      </c>
      <c r="S216" s="178">
        <v>0</v>
      </c>
      <c r="T216" s="17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80" t="s">
        <v>133</v>
      </c>
      <c r="AT216" s="180" t="s">
        <v>129</v>
      </c>
      <c r="AU216" s="180" t="s">
        <v>82</v>
      </c>
      <c r="AY216" s="15" t="s">
        <v>128</v>
      </c>
      <c r="BE216" s="181">
        <f>IF(N216="základní",J216,0)</f>
        <v>0</v>
      </c>
      <c r="BF216" s="181">
        <f>IF(N216="snížená",J216,0)</f>
        <v>0</v>
      </c>
      <c r="BG216" s="181">
        <f>IF(N216="zákl. přenesená",J216,0)</f>
        <v>0</v>
      </c>
      <c r="BH216" s="181">
        <f>IF(N216="sníž. přenesená",J216,0)</f>
        <v>0</v>
      </c>
      <c r="BI216" s="181">
        <f>IF(N216="nulová",J216,0)</f>
        <v>0</v>
      </c>
      <c r="BJ216" s="15" t="s">
        <v>80</v>
      </c>
      <c r="BK216" s="181">
        <f>ROUND(I216*H216,2)</f>
        <v>0</v>
      </c>
      <c r="BL216" s="15" t="s">
        <v>133</v>
      </c>
      <c r="BM216" s="180" t="s">
        <v>494</v>
      </c>
    </row>
    <row r="217" spans="1:65" s="2" customFormat="1" ht="19.5">
      <c r="A217" s="32"/>
      <c r="B217" s="33"/>
      <c r="C217" s="34"/>
      <c r="D217" s="182" t="s">
        <v>135</v>
      </c>
      <c r="E217" s="34"/>
      <c r="F217" s="183" t="s">
        <v>495</v>
      </c>
      <c r="G217" s="34"/>
      <c r="H217" s="34"/>
      <c r="I217" s="184"/>
      <c r="J217" s="34"/>
      <c r="K217" s="34"/>
      <c r="L217" s="37"/>
      <c r="M217" s="185"/>
      <c r="N217" s="186"/>
      <c r="O217" s="62"/>
      <c r="P217" s="62"/>
      <c r="Q217" s="62"/>
      <c r="R217" s="62"/>
      <c r="S217" s="62"/>
      <c r="T217" s="63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5" t="s">
        <v>135</v>
      </c>
      <c r="AU217" s="15" t="s">
        <v>82</v>
      </c>
    </row>
    <row r="218" spans="1:65" s="2" customFormat="1" ht="11.25">
      <c r="A218" s="32"/>
      <c r="B218" s="33"/>
      <c r="C218" s="34"/>
      <c r="D218" s="208" t="s">
        <v>299</v>
      </c>
      <c r="E218" s="34"/>
      <c r="F218" s="209" t="s">
        <v>496</v>
      </c>
      <c r="G218" s="34"/>
      <c r="H218" s="34"/>
      <c r="I218" s="184"/>
      <c r="J218" s="34"/>
      <c r="K218" s="34"/>
      <c r="L218" s="37"/>
      <c r="M218" s="185"/>
      <c r="N218" s="186"/>
      <c r="O218" s="62"/>
      <c r="P218" s="62"/>
      <c r="Q218" s="62"/>
      <c r="R218" s="62"/>
      <c r="S218" s="62"/>
      <c r="T218" s="63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T218" s="15" t="s">
        <v>299</v>
      </c>
      <c r="AU218" s="15" t="s">
        <v>82</v>
      </c>
    </row>
    <row r="219" spans="1:65" s="11" customFormat="1" ht="22.9" customHeight="1">
      <c r="B219" s="155"/>
      <c r="C219" s="156"/>
      <c r="D219" s="157" t="s">
        <v>72</v>
      </c>
      <c r="E219" s="206" t="s">
        <v>133</v>
      </c>
      <c r="F219" s="206" t="s">
        <v>497</v>
      </c>
      <c r="G219" s="156"/>
      <c r="H219" s="156"/>
      <c r="I219" s="159"/>
      <c r="J219" s="207">
        <f>BK219</f>
        <v>760498.4</v>
      </c>
      <c r="K219" s="156"/>
      <c r="L219" s="161"/>
      <c r="M219" s="162"/>
      <c r="N219" s="163"/>
      <c r="O219" s="163"/>
      <c r="P219" s="164">
        <f>SUM(P220:P260)</f>
        <v>0</v>
      </c>
      <c r="Q219" s="163"/>
      <c r="R219" s="164">
        <f>SUM(R220:R260)</f>
        <v>150.34155486</v>
      </c>
      <c r="S219" s="163"/>
      <c r="T219" s="165">
        <f>SUM(T220:T260)</f>
        <v>0</v>
      </c>
      <c r="AR219" s="166" t="s">
        <v>80</v>
      </c>
      <c r="AT219" s="167" t="s">
        <v>72</v>
      </c>
      <c r="AU219" s="167" t="s">
        <v>80</v>
      </c>
      <c r="AY219" s="166" t="s">
        <v>128</v>
      </c>
      <c r="BK219" s="168">
        <f>SUM(BK220:BK260)</f>
        <v>760498.4</v>
      </c>
    </row>
    <row r="220" spans="1:65" s="2" customFormat="1" ht="24.2" customHeight="1">
      <c r="A220" s="32"/>
      <c r="B220" s="33"/>
      <c r="C220" s="169" t="s">
        <v>498</v>
      </c>
      <c r="D220" s="169" t="s">
        <v>129</v>
      </c>
      <c r="E220" s="170" t="s">
        <v>499</v>
      </c>
      <c r="F220" s="171" t="s">
        <v>500</v>
      </c>
      <c r="G220" s="172" t="s">
        <v>236</v>
      </c>
      <c r="H220" s="173">
        <v>27.064</v>
      </c>
      <c r="I220" s="174"/>
      <c r="J220" s="175">
        <f>ROUND(I220*H220,2)</f>
        <v>0</v>
      </c>
      <c r="K220" s="171" t="s">
        <v>19</v>
      </c>
      <c r="L220" s="37"/>
      <c r="M220" s="176" t="s">
        <v>19</v>
      </c>
      <c r="N220" s="177" t="s">
        <v>44</v>
      </c>
      <c r="O220" s="62"/>
      <c r="P220" s="178">
        <f>O220*H220</f>
        <v>0</v>
      </c>
      <c r="Q220" s="178">
        <v>0</v>
      </c>
      <c r="R220" s="178">
        <f>Q220*H220</f>
        <v>0</v>
      </c>
      <c r="S220" s="178">
        <v>0</v>
      </c>
      <c r="T220" s="179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80" t="s">
        <v>133</v>
      </c>
      <c r="AT220" s="180" t="s">
        <v>129</v>
      </c>
      <c r="AU220" s="180" t="s">
        <v>82</v>
      </c>
      <c r="AY220" s="15" t="s">
        <v>128</v>
      </c>
      <c r="BE220" s="181">
        <f>IF(N220="základní",J220,0)</f>
        <v>0</v>
      </c>
      <c r="BF220" s="181">
        <f>IF(N220="snížená",J220,0)</f>
        <v>0</v>
      </c>
      <c r="BG220" s="181">
        <f>IF(N220="zákl. přenesená",J220,0)</f>
        <v>0</v>
      </c>
      <c r="BH220" s="181">
        <f>IF(N220="sníž. přenesená",J220,0)</f>
        <v>0</v>
      </c>
      <c r="BI220" s="181">
        <f>IF(N220="nulová",J220,0)</f>
        <v>0</v>
      </c>
      <c r="BJ220" s="15" t="s">
        <v>80</v>
      </c>
      <c r="BK220" s="181">
        <f>ROUND(I220*H220,2)</f>
        <v>0</v>
      </c>
      <c r="BL220" s="15" t="s">
        <v>133</v>
      </c>
      <c r="BM220" s="180" t="s">
        <v>501</v>
      </c>
    </row>
    <row r="221" spans="1:65" s="2" customFormat="1" ht="11.25">
      <c r="A221" s="32"/>
      <c r="B221" s="33"/>
      <c r="C221" s="34"/>
      <c r="D221" s="182" t="s">
        <v>135</v>
      </c>
      <c r="E221" s="34"/>
      <c r="F221" s="183" t="s">
        <v>500</v>
      </c>
      <c r="G221" s="34"/>
      <c r="H221" s="34"/>
      <c r="I221" s="184"/>
      <c r="J221" s="34"/>
      <c r="K221" s="34"/>
      <c r="L221" s="37"/>
      <c r="M221" s="185"/>
      <c r="N221" s="186"/>
      <c r="O221" s="62"/>
      <c r="P221" s="62"/>
      <c r="Q221" s="62"/>
      <c r="R221" s="62"/>
      <c r="S221" s="62"/>
      <c r="T221" s="63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5" t="s">
        <v>135</v>
      </c>
      <c r="AU221" s="15" t="s">
        <v>82</v>
      </c>
    </row>
    <row r="222" spans="1:65" s="2" customFormat="1" ht="16.5" customHeight="1">
      <c r="A222" s="32"/>
      <c r="B222" s="33"/>
      <c r="C222" s="187" t="s">
        <v>502</v>
      </c>
      <c r="D222" s="187" t="s">
        <v>220</v>
      </c>
      <c r="E222" s="188" t="s">
        <v>503</v>
      </c>
      <c r="F222" s="189" t="s">
        <v>504</v>
      </c>
      <c r="G222" s="190" t="s">
        <v>236</v>
      </c>
      <c r="H222" s="191">
        <v>27.064</v>
      </c>
      <c r="I222" s="192">
        <v>28100</v>
      </c>
      <c r="J222" s="193">
        <f>ROUND(I222*H222,2)</f>
        <v>760498.4</v>
      </c>
      <c r="K222" s="189" t="s">
        <v>19</v>
      </c>
      <c r="L222" s="194"/>
      <c r="M222" s="195" t="s">
        <v>19</v>
      </c>
      <c r="N222" s="196" t="s">
        <v>44</v>
      </c>
      <c r="O222" s="62"/>
      <c r="P222" s="178">
        <f>O222*H222</f>
        <v>0</v>
      </c>
      <c r="Q222" s="178">
        <v>1</v>
      </c>
      <c r="R222" s="178">
        <f>Q222*H222</f>
        <v>27.064</v>
      </c>
      <c r="S222" s="178">
        <v>0</v>
      </c>
      <c r="T222" s="179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80" t="s">
        <v>167</v>
      </c>
      <c r="AT222" s="180" t="s">
        <v>220</v>
      </c>
      <c r="AU222" s="180" t="s">
        <v>82</v>
      </c>
      <c r="AY222" s="15" t="s">
        <v>128</v>
      </c>
      <c r="BE222" s="181">
        <f>IF(N222="základní",J222,0)</f>
        <v>760498.4</v>
      </c>
      <c r="BF222" s="181">
        <f>IF(N222="snížená",J222,0)</f>
        <v>0</v>
      </c>
      <c r="BG222" s="181">
        <f>IF(N222="zákl. přenesená",J222,0)</f>
        <v>0</v>
      </c>
      <c r="BH222" s="181">
        <f>IF(N222="sníž. přenesená",J222,0)</f>
        <v>0</v>
      </c>
      <c r="BI222" s="181">
        <f>IF(N222="nulová",J222,0)</f>
        <v>0</v>
      </c>
      <c r="BJ222" s="15" t="s">
        <v>80</v>
      </c>
      <c r="BK222" s="181">
        <f>ROUND(I222*H222,2)</f>
        <v>760498.4</v>
      </c>
      <c r="BL222" s="15" t="s">
        <v>133</v>
      </c>
      <c r="BM222" s="180" t="s">
        <v>505</v>
      </c>
    </row>
    <row r="223" spans="1:65" s="2" customFormat="1" ht="19.5">
      <c r="A223" s="32"/>
      <c r="B223" s="33"/>
      <c r="C223" s="34"/>
      <c r="D223" s="182" t="s">
        <v>135</v>
      </c>
      <c r="E223" s="34"/>
      <c r="F223" s="183" t="s">
        <v>506</v>
      </c>
      <c r="G223" s="34"/>
      <c r="H223" s="34"/>
      <c r="I223" s="184"/>
      <c r="J223" s="34"/>
      <c r="K223" s="34"/>
      <c r="L223" s="37"/>
      <c r="M223" s="185"/>
      <c r="N223" s="186"/>
      <c r="O223" s="62"/>
      <c r="P223" s="62"/>
      <c r="Q223" s="62"/>
      <c r="R223" s="62"/>
      <c r="S223" s="62"/>
      <c r="T223" s="63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5" t="s">
        <v>135</v>
      </c>
      <c r="AU223" s="15" t="s">
        <v>82</v>
      </c>
    </row>
    <row r="224" spans="1:65" s="2" customFormat="1" ht="16.5" customHeight="1">
      <c r="A224" s="32"/>
      <c r="B224" s="33"/>
      <c r="C224" s="169" t="s">
        <v>507</v>
      </c>
      <c r="D224" s="169" t="s">
        <v>129</v>
      </c>
      <c r="E224" s="170" t="s">
        <v>508</v>
      </c>
      <c r="F224" s="171" t="s">
        <v>509</v>
      </c>
      <c r="G224" s="172" t="s">
        <v>236</v>
      </c>
      <c r="H224" s="173">
        <v>27.064</v>
      </c>
      <c r="I224" s="174"/>
      <c r="J224" s="175">
        <f>ROUND(I224*H224,2)</f>
        <v>0</v>
      </c>
      <c r="K224" s="171" t="s">
        <v>19</v>
      </c>
      <c r="L224" s="37"/>
      <c r="M224" s="176" t="s">
        <v>19</v>
      </c>
      <c r="N224" s="177" t="s">
        <v>44</v>
      </c>
      <c r="O224" s="62"/>
      <c r="P224" s="178">
        <f>O224*H224</f>
        <v>0</v>
      </c>
      <c r="Q224" s="178">
        <v>0</v>
      </c>
      <c r="R224" s="178">
        <f>Q224*H224</f>
        <v>0</v>
      </c>
      <c r="S224" s="178">
        <v>0</v>
      </c>
      <c r="T224" s="17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80" t="s">
        <v>133</v>
      </c>
      <c r="AT224" s="180" t="s">
        <v>129</v>
      </c>
      <c r="AU224" s="180" t="s">
        <v>82</v>
      </c>
      <c r="AY224" s="15" t="s">
        <v>128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15" t="s">
        <v>80</v>
      </c>
      <c r="BK224" s="181">
        <f>ROUND(I224*H224,2)</f>
        <v>0</v>
      </c>
      <c r="BL224" s="15" t="s">
        <v>133</v>
      </c>
      <c r="BM224" s="180" t="s">
        <v>510</v>
      </c>
    </row>
    <row r="225" spans="1:65" s="2" customFormat="1" ht="11.25">
      <c r="A225" s="32"/>
      <c r="B225" s="33"/>
      <c r="C225" s="34"/>
      <c r="D225" s="182" t="s">
        <v>135</v>
      </c>
      <c r="E225" s="34"/>
      <c r="F225" s="183" t="s">
        <v>509</v>
      </c>
      <c r="G225" s="34"/>
      <c r="H225" s="34"/>
      <c r="I225" s="184"/>
      <c r="J225" s="34"/>
      <c r="K225" s="34"/>
      <c r="L225" s="37"/>
      <c r="M225" s="185"/>
      <c r="N225" s="186"/>
      <c r="O225" s="62"/>
      <c r="P225" s="62"/>
      <c r="Q225" s="62"/>
      <c r="R225" s="62"/>
      <c r="S225" s="62"/>
      <c r="T225" s="63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5" t="s">
        <v>135</v>
      </c>
      <c r="AU225" s="15" t="s">
        <v>82</v>
      </c>
    </row>
    <row r="226" spans="1:65" s="2" customFormat="1" ht="16.5" customHeight="1">
      <c r="A226" s="32"/>
      <c r="B226" s="33"/>
      <c r="C226" s="169" t="s">
        <v>511</v>
      </c>
      <c r="D226" s="169" t="s">
        <v>129</v>
      </c>
      <c r="E226" s="170" t="s">
        <v>512</v>
      </c>
      <c r="F226" s="171" t="s">
        <v>513</v>
      </c>
      <c r="G226" s="172" t="s">
        <v>150</v>
      </c>
      <c r="H226" s="173">
        <v>3.85</v>
      </c>
      <c r="I226" s="174"/>
      <c r="J226" s="175">
        <f>ROUND(I226*H226,2)</f>
        <v>0</v>
      </c>
      <c r="K226" s="171" t="s">
        <v>296</v>
      </c>
      <c r="L226" s="37"/>
      <c r="M226" s="176" t="s">
        <v>19</v>
      </c>
      <c r="N226" s="177" t="s">
        <v>44</v>
      </c>
      <c r="O226" s="62"/>
      <c r="P226" s="178">
        <f>O226*H226</f>
        <v>0</v>
      </c>
      <c r="Q226" s="178">
        <v>0</v>
      </c>
      <c r="R226" s="178">
        <f>Q226*H226</f>
        <v>0</v>
      </c>
      <c r="S226" s="178">
        <v>0</v>
      </c>
      <c r="T226" s="17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80" t="s">
        <v>133</v>
      </c>
      <c r="AT226" s="180" t="s">
        <v>129</v>
      </c>
      <c r="AU226" s="180" t="s">
        <v>82</v>
      </c>
      <c r="AY226" s="15" t="s">
        <v>128</v>
      </c>
      <c r="BE226" s="181">
        <f>IF(N226="základní",J226,0)</f>
        <v>0</v>
      </c>
      <c r="BF226" s="181">
        <f>IF(N226="snížená",J226,0)</f>
        <v>0</v>
      </c>
      <c r="BG226" s="181">
        <f>IF(N226="zákl. přenesená",J226,0)</f>
        <v>0</v>
      </c>
      <c r="BH226" s="181">
        <f>IF(N226="sníž. přenesená",J226,0)</f>
        <v>0</v>
      </c>
      <c r="BI226" s="181">
        <f>IF(N226="nulová",J226,0)</f>
        <v>0</v>
      </c>
      <c r="BJ226" s="15" t="s">
        <v>80</v>
      </c>
      <c r="BK226" s="181">
        <f>ROUND(I226*H226,2)</f>
        <v>0</v>
      </c>
      <c r="BL226" s="15" t="s">
        <v>133</v>
      </c>
      <c r="BM226" s="180" t="s">
        <v>514</v>
      </c>
    </row>
    <row r="227" spans="1:65" s="2" customFormat="1" ht="11.25">
      <c r="A227" s="32"/>
      <c r="B227" s="33"/>
      <c r="C227" s="34"/>
      <c r="D227" s="182" t="s">
        <v>135</v>
      </c>
      <c r="E227" s="34"/>
      <c r="F227" s="183" t="s">
        <v>515</v>
      </c>
      <c r="G227" s="34"/>
      <c r="H227" s="34"/>
      <c r="I227" s="184"/>
      <c r="J227" s="34"/>
      <c r="K227" s="34"/>
      <c r="L227" s="37"/>
      <c r="M227" s="185"/>
      <c r="N227" s="186"/>
      <c r="O227" s="62"/>
      <c r="P227" s="62"/>
      <c r="Q227" s="62"/>
      <c r="R227" s="62"/>
      <c r="S227" s="62"/>
      <c r="T227" s="63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5" t="s">
        <v>135</v>
      </c>
      <c r="AU227" s="15" t="s">
        <v>82</v>
      </c>
    </row>
    <row r="228" spans="1:65" s="2" customFormat="1" ht="11.25">
      <c r="A228" s="32"/>
      <c r="B228" s="33"/>
      <c r="C228" s="34"/>
      <c r="D228" s="208" t="s">
        <v>299</v>
      </c>
      <c r="E228" s="34"/>
      <c r="F228" s="209" t="s">
        <v>516</v>
      </c>
      <c r="G228" s="34"/>
      <c r="H228" s="34"/>
      <c r="I228" s="184"/>
      <c r="J228" s="34"/>
      <c r="K228" s="34"/>
      <c r="L228" s="37"/>
      <c r="M228" s="185"/>
      <c r="N228" s="186"/>
      <c r="O228" s="62"/>
      <c r="P228" s="62"/>
      <c r="Q228" s="62"/>
      <c r="R228" s="62"/>
      <c r="S228" s="62"/>
      <c r="T228" s="63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5" t="s">
        <v>299</v>
      </c>
      <c r="AU228" s="15" t="s">
        <v>82</v>
      </c>
    </row>
    <row r="229" spans="1:65" s="2" customFormat="1" ht="21.75" customHeight="1">
      <c r="A229" s="32"/>
      <c r="B229" s="33"/>
      <c r="C229" s="169" t="s">
        <v>517</v>
      </c>
      <c r="D229" s="169" t="s">
        <v>129</v>
      </c>
      <c r="E229" s="170" t="s">
        <v>518</v>
      </c>
      <c r="F229" s="171" t="s">
        <v>519</v>
      </c>
      <c r="G229" s="172" t="s">
        <v>150</v>
      </c>
      <c r="H229" s="173">
        <v>3.85</v>
      </c>
      <c r="I229" s="174"/>
      <c r="J229" s="175">
        <f>ROUND(I229*H229,2)</f>
        <v>0</v>
      </c>
      <c r="K229" s="171" t="s">
        <v>296</v>
      </c>
      <c r="L229" s="37"/>
      <c r="M229" s="176" t="s">
        <v>19</v>
      </c>
      <c r="N229" s="177" t="s">
        <v>44</v>
      </c>
      <c r="O229" s="62"/>
      <c r="P229" s="178">
        <f>O229*H229</f>
        <v>0</v>
      </c>
      <c r="Q229" s="178">
        <v>0</v>
      </c>
      <c r="R229" s="178">
        <f>Q229*H229</f>
        <v>0</v>
      </c>
      <c r="S229" s="178">
        <v>0</v>
      </c>
      <c r="T229" s="179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80" t="s">
        <v>133</v>
      </c>
      <c r="AT229" s="180" t="s">
        <v>129</v>
      </c>
      <c r="AU229" s="180" t="s">
        <v>82</v>
      </c>
      <c r="AY229" s="15" t="s">
        <v>128</v>
      </c>
      <c r="BE229" s="181">
        <f>IF(N229="základní",J229,0)</f>
        <v>0</v>
      </c>
      <c r="BF229" s="181">
        <f>IF(N229="snížená",J229,0)</f>
        <v>0</v>
      </c>
      <c r="BG229" s="181">
        <f>IF(N229="zákl. přenesená",J229,0)</f>
        <v>0</v>
      </c>
      <c r="BH229" s="181">
        <f>IF(N229="sníž. přenesená",J229,0)</f>
        <v>0</v>
      </c>
      <c r="BI229" s="181">
        <f>IF(N229="nulová",J229,0)</f>
        <v>0</v>
      </c>
      <c r="BJ229" s="15" t="s">
        <v>80</v>
      </c>
      <c r="BK229" s="181">
        <f>ROUND(I229*H229,2)</f>
        <v>0</v>
      </c>
      <c r="BL229" s="15" t="s">
        <v>133</v>
      </c>
      <c r="BM229" s="180" t="s">
        <v>520</v>
      </c>
    </row>
    <row r="230" spans="1:65" s="2" customFormat="1" ht="11.25">
      <c r="A230" s="32"/>
      <c r="B230" s="33"/>
      <c r="C230" s="34"/>
      <c r="D230" s="182" t="s">
        <v>135</v>
      </c>
      <c r="E230" s="34"/>
      <c r="F230" s="183" t="s">
        <v>521</v>
      </c>
      <c r="G230" s="34"/>
      <c r="H230" s="34"/>
      <c r="I230" s="184"/>
      <c r="J230" s="34"/>
      <c r="K230" s="34"/>
      <c r="L230" s="37"/>
      <c r="M230" s="185"/>
      <c r="N230" s="186"/>
      <c r="O230" s="62"/>
      <c r="P230" s="62"/>
      <c r="Q230" s="62"/>
      <c r="R230" s="62"/>
      <c r="S230" s="62"/>
      <c r="T230" s="63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5" t="s">
        <v>135</v>
      </c>
      <c r="AU230" s="15" t="s">
        <v>82</v>
      </c>
    </row>
    <row r="231" spans="1:65" s="2" customFormat="1" ht="11.25">
      <c r="A231" s="32"/>
      <c r="B231" s="33"/>
      <c r="C231" s="34"/>
      <c r="D231" s="208" t="s">
        <v>299</v>
      </c>
      <c r="E231" s="34"/>
      <c r="F231" s="209" t="s">
        <v>522</v>
      </c>
      <c r="G231" s="34"/>
      <c r="H231" s="34"/>
      <c r="I231" s="184"/>
      <c r="J231" s="34"/>
      <c r="K231" s="34"/>
      <c r="L231" s="37"/>
      <c r="M231" s="185"/>
      <c r="N231" s="186"/>
      <c r="O231" s="62"/>
      <c r="P231" s="62"/>
      <c r="Q231" s="62"/>
      <c r="R231" s="62"/>
      <c r="S231" s="62"/>
      <c r="T231" s="63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5" t="s">
        <v>299</v>
      </c>
      <c r="AU231" s="15" t="s">
        <v>82</v>
      </c>
    </row>
    <row r="232" spans="1:65" s="2" customFormat="1" ht="16.5" customHeight="1">
      <c r="A232" s="32"/>
      <c r="B232" s="33"/>
      <c r="C232" s="169" t="s">
        <v>523</v>
      </c>
      <c r="D232" s="169" t="s">
        <v>129</v>
      </c>
      <c r="E232" s="170" t="s">
        <v>524</v>
      </c>
      <c r="F232" s="171" t="s">
        <v>525</v>
      </c>
      <c r="G232" s="172" t="s">
        <v>231</v>
      </c>
      <c r="H232" s="173">
        <v>9.4369999999999994</v>
      </c>
      <c r="I232" s="174"/>
      <c r="J232" s="175">
        <f>ROUND(I232*H232,2)</f>
        <v>0</v>
      </c>
      <c r="K232" s="171" t="s">
        <v>296</v>
      </c>
      <c r="L232" s="37"/>
      <c r="M232" s="176" t="s">
        <v>19</v>
      </c>
      <c r="N232" s="177" t="s">
        <v>44</v>
      </c>
      <c r="O232" s="62"/>
      <c r="P232" s="178">
        <f>O232*H232</f>
        <v>0</v>
      </c>
      <c r="Q232" s="178">
        <v>1.882E-2</v>
      </c>
      <c r="R232" s="178">
        <f>Q232*H232</f>
        <v>0.17760434</v>
      </c>
      <c r="S232" s="178">
        <v>0</v>
      </c>
      <c r="T232" s="179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80" t="s">
        <v>133</v>
      </c>
      <c r="AT232" s="180" t="s">
        <v>129</v>
      </c>
      <c r="AU232" s="180" t="s">
        <v>82</v>
      </c>
      <c r="AY232" s="15" t="s">
        <v>128</v>
      </c>
      <c r="BE232" s="181">
        <f>IF(N232="základní",J232,0)</f>
        <v>0</v>
      </c>
      <c r="BF232" s="181">
        <f>IF(N232="snížená",J232,0)</f>
        <v>0</v>
      </c>
      <c r="BG232" s="181">
        <f>IF(N232="zákl. přenesená",J232,0)</f>
        <v>0</v>
      </c>
      <c r="BH232" s="181">
        <f>IF(N232="sníž. přenesená",J232,0)</f>
        <v>0</v>
      </c>
      <c r="BI232" s="181">
        <f>IF(N232="nulová",J232,0)</f>
        <v>0</v>
      </c>
      <c r="BJ232" s="15" t="s">
        <v>80</v>
      </c>
      <c r="BK232" s="181">
        <f>ROUND(I232*H232,2)</f>
        <v>0</v>
      </c>
      <c r="BL232" s="15" t="s">
        <v>133</v>
      </c>
      <c r="BM232" s="180" t="s">
        <v>526</v>
      </c>
    </row>
    <row r="233" spans="1:65" s="2" customFormat="1" ht="11.25">
      <c r="A233" s="32"/>
      <c r="B233" s="33"/>
      <c r="C233" s="34"/>
      <c r="D233" s="182" t="s">
        <v>135</v>
      </c>
      <c r="E233" s="34"/>
      <c r="F233" s="183" t="s">
        <v>527</v>
      </c>
      <c r="G233" s="34"/>
      <c r="H233" s="34"/>
      <c r="I233" s="184"/>
      <c r="J233" s="34"/>
      <c r="K233" s="34"/>
      <c r="L233" s="37"/>
      <c r="M233" s="185"/>
      <c r="N233" s="186"/>
      <c r="O233" s="62"/>
      <c r="P233" s="62"/>
      <c r="Q233" s="62"/>
      <c r="R233" s="62"/>
      <c r="S233" s="62"/>
      <c r="T233" s="63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5" t="s">
        <v>135</v>
      </c>
      <c r="AU233" s="15" t="s">
        <v>82</v>
      </c>
    </row>
    <row r="234" spans="1:65" s="2" customFormat="1" ht="11.25">
      <c r="A234" s="32"/>
      <c r="B234" s="33"/>
      <c r="C234" s="34"/>
      <c r="D234" s="208" t="s">
        <v>299</v>
      </c>
      <c r="E234" s="34"/>
      <c r="F234" s="209" t="s">
        <v>528</v>
      </c>
      <c r="G234" s="34"/>
      <c r="H234" s="34"/>
      <c r="I234" s="184"/>
      <c r="J234" s="34"/>
      <c r="K234" s="34"/>
      <c r="L234" s="37"/>
      <c r="M234" s="185"/>
      <c r="N234" s="186"/>
      <c r="O234" s="62"/>
      <c r="P234" s="62"/>
      <c r="Q234" s="62"/>
      <c r="R234" s="62"/>
      <c r="S234" s="62"/>
      <c r="T234" s="63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5" t="s">
        <v>299</v>
      </c>
      <c r="AU234" s="15" t="s">
        <v>82</v>
      </c>
    </row>
    <row r="235" spans="1:65" s="2" customFormat="1" ht="16.5" customHeight="1">
      <c r="A235" s="32"/>
      <c r="B235" s="33"/>
      <c r="C235" s="169" t="s">
        <v>529</v>
      </c>
      <c r="D235" s="169" t="s">
        <v>129</v>
      </c>
      <c r="E235" s="170" t="s">
        <v>530</v>
      </c>
      <c r="F235" s="171" t="s">
        <v>531</v>
      </c>
      <c r="G235" s="172" t="s">
        <v>231</v>
      </c>
      <c r="H235" s="173">
        <v>9.4369999999999994</v>
      </c>
      <c r="I235" s="174"/>
      <c r="J235" s="175">
        <f>ROUND(I235*H235,2)</f>
        <v>0</v>
      </c>
      <c r="K235" s="171" t="s">
        <v>296</v>
      </c>
      <c r="L235" s="37"/>
      <c r="M235" s="176" t="s">
        <v>19</v>
      </c>
      <c r="N235" s="177" t="s">
        <v>44</v>
      </c>
      <c r="O235" s="62"/>
      <c r="P235" s="178">
        <f>O235*H235</f>
        <v>0</v>
      </c>
      <c r="Q235" s="178">
        <v>0</v>
      </c>
      <c r="R235" s="178">
        <f>Q235*H235</f>
        <v>0</v>
      </c>
      <c r="S235" s="178">
        <v>0</v>
      </c>
      <c r="T235" s="179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80" t="s">
        <v>133</v>
      </c>
      <c r="AT235" s="180" t="s">
        <v>129</v>
      </c>
      <c r="AU235" s="180" t="s">
        <v>82</v>
      </c>
      <c r="AY235" s="15" t="s">
        <v>128</v>
      </c>
      <c r="BE235" s="181">
        <f>IF(N235="základní",J235,0)</f>
        <v>0</v>
      </c>
      <c r="BF235" s="181">
        <f>IF(N235="snížená",J235,0)</f>
        <v>0</v>
      </c>
      <c r="BG235" s="181">
        <f>IF(N235="zákl. přenesená",J235,0)</f>
        <v>0</v>
      </c>
      <c r="BH235" s="181">
        <f>IF(N235="sníž. přenesená",J235,0)</f>
        <v>0</v>
      </c>
      <c r="BI235" s="181">
        <f>IF(N235="nulová",J235,0)</f>
        <v>0</v>
      </c>
      <c r="BJ235" s="15" t="s">
        <v>80</v>
      </c>
      <c r="BK235" s="181">
        <f>ROUND(I235*H235,2)</f>
        <v>0</v>
      </c>
      <c r="BL235" s="15" t="s">
        <v>133</v>
      </c>
      <c r="BM235" s="180" t="s">
        <v>532</v>
      </c>
    </row>
    <row r="236" spans="1:65" s="2" customFormat="1" ht="11.25">
      <c r="A236" s="32"/>
      <c r="B236" s="33"/>
      <c r="C236" s="34"/>
      <c r="D236" s="182" t="s">
        <v>135</v>
      </c>
      <c r="E236" s="34"/>
      <c r="F236" s="183" t="s">
        <v>533</v>
      </c>
      <c r="G236" s="34"/>
      <c r="H236" s="34"/>
      <c r="I236" s="184"/>
      <c r="J236" s="34"/>
      <c r="K236" s="34"/>
      <c r="L236" s="37"/>
      <c r="M236" s="185"/>
      <c r="N236" s="186"/>
      <c r="O236" s="62"/>
      <c r="P236" s="62"/>
      <c r="Q236" s="62"/>
      <c r="R236" s="62"/>
      <c r="S236" s="62"/>
      <c r="T236" s="63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5" t="s">
        <v>135</v>
      </c>
      <c r="AU236" s="15" t="s">
        <v>82</v>
      </c>
    </row>
    <row r="237" spans="1:65" s="2" customFormat="1" ht="11.25">
      <c r="A237" s="32"/>
      <c r="B237" s="33"/>
      <c r="C237" s="34"/>
      <c r="D237" s="208" t="s">
        <v>299</v>
      </c>
      <c r="E237" s="34"/>
      <c r="F237" s="209" t="s">
        <v>534</v>
      </c>
      <c r="G237" s="34"/>
      <c r="H237" s="34"/>
      <c r="I237" s="184"/>
      <c r="J237" s="34"/>
      <c r="K237" s="34"/>
      <c r="L237" s="37"/>
      <c r="M237" s="185"/>
      <c r="N237" s="186"/>
      <c r="O237" s="62"/>
      <c r="P237" s="62"/>
      <c r="Q237" s="62"/>
      <c r="R237" s="62"/>
      <c r="S237" s="62"/>
      <c r="T237" s="63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5" t="s">
        <v>299</v>
      </c>
      <c r="AU237" s="15" t="s">
        <v>82</v>
      </c>
    </row>
    <row r="238" spans="1:65" s="2" customFormat="1" ht="16.5" customHeight="1">
      <c r="A238" s="32"/>
      <c r="B238" s="33"/>
      <c r="C238" s="169" t="s">
        <v>535</v>
      </c>
      <c r="D238" s="169" t="s">
        <v>129</v>
      </c>
      <c r="E238" s="170" t="s">
        <v>536</v>
      </c>
      <c r="F238" s="171" t="s">
        <v>537</v>
      </c>
      <c r="G238" s="172" t="s">
        <v>236</v>
      </c>
      <c r="H238" s="173">
        <v>0.22700000000000001</v>
      </c>
      <c r="I238" s="174"/>
      <c r="J238" s="175">
        <f>ROUND(I238*H238,2)</f>
        <v>0</v>
      </c>
      <c r="K238" s="171" t="s">
        <v>296</v>
      </c>
      <c r="L238" s="37"/>
      <c r="M238" s="176" t="s">
        <v>19</v>
      </c>
      <c r="N238" s="177" t="s">
        <v>44</v>
      </c>
      <c r="O238" s="62"/>
      <c r="P238" s="178">
        <f>O238*H238</f>
        <v>0</v>
      </c>
      <c r="Q238" s="178">
        <v>1.0591600000000001</v>
      </c>
      <c r="R238" s="178">
        <f>Q238*H238</f>
        <v>0.24042932000000003</v>
      </c>
      <c r="S238" s="178">
        <v>0</v>
      </c>
      <c r="T238" s="179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80" t="s">
        <v>133</v>
      </c>
      <c r="AT238" s="180" t="s">
        <v>129</v>
      </c>
      <c r="AU238" s="180" t="s">
        <v>82</v>
      </c>
      <c r="AY238" s="15" t="s">
        <v>128</v>
      </c>
      <c r="BE238" s="181">
        <f>IF(N238="základní",J238,0)</f>
        <v>0</v>
      </c>
      <c r="BF238" s="181">
        <f>IF(N238="snížená",J238,0)</f>
        <v>0</v>
      </c>
      <c r="BG238" s="181">
        <f>IF(N238="zákl. přenesená",J238,0)</f>
        <v>0</v>
      </c>
      <c r="BH238" s="181">
        <f>IF(N238="sníž. přenesená",J238,0)</f>
        <v>0</v>
      </c>
      <c r="BI238" s="181">
        <f>IF(N238="nulová",J238,0)</f>
        <v>0</v>
      </c>
      <c r="BJ238" s="15" t="s">
        <v>80</v>
      </c>
      <c r="BK238" s="181">
        <f>ROUND(I238*H238,2)</f>
        <v>0</v>
      </c>
      <c r="BL238" s="15" t="s">
        <v>133</v>
      </c>
      <c r="BM238" s="180" t="s">
        <v>538</v>
      </c>
    </row>
    <row r="239" spans="1:65" s="2" customFormat="1" ht="11.25">
      <c r="A239" s="32"/>
      <c r="B239" s="33"/>
      <c r="C239" s="34"/>
      <c r="D239" s="182" t="s">
        <v>135</v>
      </c>
      <c r="E239" s="34"/>
      <c r="F239" s="183" t="s">
        <v>539</v>
      </c>
      <c r="G239" s="34"/>
      <c r="H239" s="34"/>
      <c r="I239" s="184"/>
      <c r="J239" s="34"/>
      <c r="K239" s="34"/>
      <c r="L239" s="37"/>
      <c r="M239" s="185"/>
      <c r="N239" s="186"/>
      <c r="O239" s="62"/>
      <c r="P239" s="62"/>
      <c r="Q239" s="62"/>
      <c r="R239" s="62"/>
      <c r="S239" s="62"/>
      <c r="T239" s="63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5" t="s">
        <v>135</v>
      </c>
      <c r="AU239" s="15" t="s">
        <v>82</v>
      </c>
    </row>
    <row r="240" spans="1:65" s="2" customFormat="1" ht="11.25">
      <c r="A240" s="32"/>
      <c r="B240" s="33"/>
      <c r="C240" s="34"/>
      <c r="D240" s="208" t="s">
        <v>299</v>
      </c>
      <c r="E240" s="34"/>
      <c r="F240" s="209" t="s">
        <v>540</v>
      </c>
      <c r="G240" s="34"/>
      <c r="H240" s="34"/>
      <c r="I240" s="184"/>
      <c r="J240" s="34"/>
      <c r="K240" s="34"/>
      <c r="L240" s="37"/>
      <c r="M240" s="185"/>
      <c r="N240" s="186"/>
      <c r="O240" s="62"/>
      <c r="P240" s="62"/>
      <c r="Q240" s="62"/>
      <c r="R240" s="62"/>
      <c r="S240" s="62"/>
      <c r="T240" s="63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5" t="s">
        <v>299</v>
      </c>
      <c r="AU240" s="15" t="s">
        <v>82</v>
      </c>
    </row>
    <row r="241" spans="1:65" s="2" customFormat="1" ht="16.5" customHeight="1">
      <c r="A241" s="32"/>
      <c r="B241" s="33"/>
      <c r="C241" s="169" t="s">
        <v>541</v>
      </c>
      <c r="D241" s="169" t="s">
        <v>129</v>
      </c>
      <c r="E241" s="170" t="s">
        <v>542</v>
      </c>
      <c r="F241" s="171" t="s">
        <v>543</v>
      </c>
      <c r="G241" s="172" t="s">
        <v>424</v>
      </c>
      <c r="H241" s="173">
        <v>3176.16</v>
      </c>
      <c r="I241" s="174"/>
      <c r="J241" s="175">
        <f>ROUND(I241*H241,2)</f>
        <v>0</v>
      </c>
      <c r="K241" s="171" t="s">
        <v>296</v>
      </c>
      <c r="L241" s="37"/>
      <c r="M241" s="176" t="s">
        <v>19</v>
      </c>
      <c r="N241" s="177" t="s">
        <v>44</v>
      </c>
      <c r="O241" s="62"/>
      <c r="P241" s="178">
        <f>O241*H241</f>
        <v>0</v>
      </c>
      <c r="Q241" s="178">
        <v>0</v>
      </c>
      <c r="R241" s="178">
        <f>Q241*H241</f>
        <v>0</v>
      </c>
      <c r="S241" s="178">
        <v>0</v>
      </c>
      <c r="T241" s="179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80" t="s">
        <v>133</v>
      </c>
      <c r="AT241" s="180" t="s">
        <v>129</v>
      </c>
      <c r="AU241" s="180" t="s">
        <v>82</v>
      </c>
      <c r="AY241" s="15" t="s">
        <v>128</v>
      </c>
      <c r="BE241" s="181">
        <f>IF(N241="základní",J241,0)</f>
        <v>0</v>
      </c>
      <c r="BF241" s="181">
        <f>IF(N241="snížená",J241,0)</f>
        <v>0</v>
      </c>
      <c r="BG241" s="181">
        <f>IF(N241="zákl. přenesená",J241,0)</f>
        <v>0</v>
      </c>
      <c r="BH241" s="181">
        <f>IF(N241="sníž. přenesená",J241,0)</f>
        <v>0</v>
      </c>
      <c r="BI241" s="181">
        <f>IF(N241="nulová",J241,0)</f>
        <v>0</v>
      </c>
      <c r="BJ241" s="15" t="s">
        <v>80</v>
      </c>
      <c r="BK241" s="181">
        <f>ROUND(I241*H241,2)</f>
        <v>0</v>
      </c>
      <c r="BL241" s="15" t="s">
        <v>133</v>
      </c>
      <c r="BM241" s="180" t="s">
        <v>544</v>
      </c>
    </row>
    <row r="242" spans="1:65" s="2" customFormat="1" ht="39">
      <c r="A242" s="32"/>
      <c r="B242" s="33"/>
      <c r="C242" s="34"/>
      <c r="D242" s="182" t="s">
        <v>135</v>
      </c>
      <c r="E242" s="34"/>
      <c r="F242" s="183" t="s">
        <v>545</v>
      </c>
      <c r="G242" s="34"/>
      <c r="H242" s="34"/>
      <c r="I242" s="184"/>
      <c r="J242" s="34"/>
      <c r="K242" s="34"/>
      <c r="L242" s="37"/>
      <c r="M242" s="185"/>
      <c r="N242" s="186"/>
      <c r="O242" s="62"/>
      <c r="P242" s="62"/>
      <c r="Q242" s="62"/>
      <c r="R242" s="62"/>
      <c r="S242" s="62"/>
      <c r="T242" s="63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T242" s="15" t="s">
        <v>135</v>
      </c>
      <c r="AU242" s="15" t="s">
        <v>82</v>
      </c>
    </row>
    <row r="243" spans="1:65" s="2" customFormat="1" ht="11.25">
      <c r="A243" s="32"/>
      <c r="B243" s="33"/>
      <c r="C243" s="34"/>
      <c r="D243" s="208" t="s">
        <v>299</v>
      </c>
      <c r="E243" s="34"/>
      <c r="F243" s="209" t="s">
        <v>546</v>
      </c>
      <c r="G243" s="34"/>
      <c r="H243" s="34"/>
      <c r="I243" s="184"/>
      <c r="J243" s="34"/>
      <c r="K243" s="34"/>
      <c r="L243" s="37"/>
      <c r="M243" s="185"/>
      <c r="N243" s="186"/>
      <c r="O243" s="62"/>
      <c r="P243" s="62"/>
      <c r="Q243" s="62"/>
      <c r="R243" s="62"/>
      <c r="S243" s="62"/>
      <c r="T243" s="63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5" t="s">
        <v>299</v>
      </c>
      <c r="AU243" s="15" t="s">
        <v>82</v>
      </c>
    </row>
    <row r="244" spans="1:65" s="2" customFormat="1" ht="16.5" customHeight="1">
      <c r="A244" s="32"/>
      <c r="B244" s="33"/>
      <c r="C244" s="169" t="s">
        <v>547</v>
      </c>
      <c r="D244" s="169" t="s">
        <v>129</v>
      </c>
      <c r="E244" s="170" t="s">
        <v>548</v>
      </c>
      <c r="F244" s="171" t="s">
        <v>549</v>
      </c>
      <c r="G244" s="172" t="s">
        <v>424</v>
      </c>
      <c r="H244" s="173">
        <v>3176.16</v>
      </c>
      <c r="I244" s="174"/>
      <c r="J244" s="175">
        <f>ROUND(I244*H244,2)</f>
        <v>0</v>
      </c>
      <c r="K244" s="171" t="s">
        <v>296</v>
      </c>
      <c r="L244" s="37"/>
      <c r="M244" s="176" t="s">
        <v>19</v>
      </c>
      <c r="N244" s="177" t="s">
        <v>44</v>
      </c>
      <c r="O244" s="62"/>
      <c r="P244" s="178">
        <f>O244*H244</f>
        <v>0</v>
      </c>
      <c r="Q244" s="178">
        <v>0</v>
      </c>
      <c r="R244" s="178">
        <f>Q244*H244</f>
        <v>0</v>
      </c>
      <c r="S244" s="178">
        <v>0</v>
      </c>
      <c r="T244" s="179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80" t="s">
        <v>133</v>
      </c>
      <c r="AT244" s="180" t="s">
        <v>129</v>
      </c>
      <c r="AU244" s="180" t="s">
        <v>82</v>
      </c>
      <c r="AY244" s="15" t="s">
        <v>128</v>
      </c>
      <c r="BE244" s="181">
        <f>IF(N244="základní",J244,0)</f>
        <v>0</v>
      </c>
      <c r="BF244" s="181">
        <f>IF(N244="snížená",J244,0)</f>
        <v>0</v>
      </c>
      <c r="BG244" s="181">
        <f>IF(N244="zákl. přenesená",J244,0)</f>
        <v>0</v>
      </c>
      <c r="BH244" s="181">
        <f>IF(N244="sníž. přenesená",J244,0)</f>
        <v>0</v>
      </c>
      <c r="BI244" s="181">
        <f>IF(N244="nulová",J244,0)</f>
        <v>0</v>
      </c>
      <c r="BJ244" s="15" t="s">
        <v>80</v>
      </c>
      <c r="BK244" s="181">
        <f>ROUND(I244*H244,2)</f>
        <v>0</v>
      </c>
      <c r="BL244" s="15" t="s">
        <v>133</v>
      </c>
      <c r="BM244" s="180" t="s">
        <v>550</v>
      </c>
    </row>
    <row r="245" spans="1:65" s="2" customFormat="1" ht="39">
      <c r="A245" s="32"/>
      <c r="B245" s="33"/>
      <c r="C245" s="34"/>
      <c r="D245" s="182" t="s">
        <v>135</v>
      </c>
      <c r="E245" s="34"/>
      <c r="F245" s="183" t="s">
        <v>551</v>
      </c>
      <c r="G245" s="34"/>
      <c r="H245" s="34"/>
      <c r="I245" s="184"/>
      <c r="J245" s="34"/>
      <c r="K245" s="34"/>
      <c r="L245" s="37"/>
      <c r="M245" s="185"/>
      <c r="N245" s="186"/>
      <c r="O245" s="62"/>
      <c r="P245" s="62"/>
      <c r="Q245" s="62"/>
      <c r="R245" s="62"/>
      <c r="S245" s="62"/>
      <c r="T245" s="63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5" t="s">
        <v>135</v>
      </c>
      <c r="AU245" s="15" t="s">
        <v>82</v>
      </c>
    </row>
    <row r="246" spans="1:65" s="2" customFormat="1" ht="11.25">
      <c r="A246" s="32"/>
      <c r="B246" s="33"/>
      <c r="C246" s="34"/>
      <c r="D246" s="208" t="s">
        <v>299</v>
      </c>
      <c r="E246" s="34"/>
      <c r="F246" s="209" t="s">
        <v>552</v>
      </c>
      <c r="G246" s="34"/>
      <c r="H246" s="34"/>
      <c r="I246" s="184"/>
      <c r="J246" s="34"/>
      <c r="K246" s="34"/>
      <c r="L246" s="37"/>
      <c r="M246" s="185"/>
      <c r="N246" s="186"/>
      <c r="O246" s="62"/>
      <c r="P246" s="62"/>
      <c r="Q246" s="62"/>
      <c r="R246" s="62"/>
      <c r="S246" s="62"/>
      <c r="T246" s="63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5" t="s">
        <v>299</v>
      </c>
      <c r="AU246" s="15" t="s">
        <v>82</v>
      </c>
    </row>
    <row r="247" spans="1:65" s="2" customFormat="1" ht="24.2" customHeight="1">
      <c r="A247" s="32"/>
      <c r="B247" s="33"/>
      <c r="C247" s="187" t="s">
        <v>553</v>
      </c>
      <c r="D247" s="187" t="s">
        <v>220</v>
      </c>
      <c r="E247" s="188" t="s">
        <v>554</v>
      </c>
      <c r="F247" s="189" t="s">
        <v>555</v>
      </c>
      <c r="G247" s="190" t="s">
        <v>236</v>
      </c>
      <c r="H247" s="191">
        <v>3.1760000000000002</v>
      </c>
      <c r="I247" s="192"/>
      <c r="J247" s="193">
        <f>ROUND(I247*H247,2)</f>
        <v>0</v>
      </c>
      <c r="K247" s="189" t="s">
        <v>19</v>
      </c>
      <c r="L247" s="194"/>
      <c r="M247" s="195" t="s">
        <v>19</v>
      </c>
      <c r="N247" s="196" t="s">
        <v>44</v>
      </c>
      <c r="O247" s="62"/>
      <c r="P247" s="178">
        <f>O247*H247</f>
        <v>0</v>
      </c>
      <c r="Q247" s="178">
        <v>1</v>
      </c>
      <c r="R247" s="178">
        <f>Q247*H247</f>
        <v>3.1760000000000002</v>
      </c>
      <c r="S247" s="178">
        <v>0</v>
      </c>
      <c r="T247" s="179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80" t="s">
        <v>167</v>
      </c>
      <c r="AT247" s="180" t="s">
        <v>220</v>
      </c>
      <c r="AU247" s="180" t="s">
        <v>82</v>
      </c>
      <c r="AY247" s="15" t="s">
        <v>128</v>
      </c>
      <c r="BE247" s="181">
        <f>IF(N247="základní",J247,0)</f>
        <v>0</v>
      </c>
      <c r="BF247" s="181">
        <f>IF(N247="snížená",J247,0)</f>
        <v>0</v>
      </c>
      <c r="BG247" s="181">
        <f>IF(N247="zákl. přenesená",J247,0)</f>
        <v>0</v>
      </c>
      <c r="BH247" s="181">
        <f>IF(N247="sníž. přenesená",J247,0)</f>
        <v>0</v>
      </c>
      <c r="BI247" s="181">
        <f>IF(N247="nulová",J247,0)</f>
        <v>0</v>
      </c>
      <c r="BJ247" s="15" t="s">
        <v>80</v>
      </c>
      <c r="BK247" s="181">
        <f>ROUND(I247*H247,2)</f>
        <v>0</v>
      </c>
      <c r="BL247" s="15" t="s">
        <v>133</v>
      </c>
      <c r="BM247" s="180" t="s">
        <v>556</v>
      </c>
    </row>
    <row r="248" spans="1:65" s="2" customFormat="1" ht="11.25">
      <c r="A248" s="32"/>
      <c r="B248" s="33"/>
      <c r="C248" s="34"/>
      <c r="D248" s="182" t="s">
        <v>135</v>
      </c>
      <c r="E248" s="34"/>
      <c r="F248" s="183" t="s">
        <v>555</v>
      </c>
      <c r="G248" s="34"/>
      <c r="H248" s="34"/>
      <c r="I248" s="184"/>
      <c r="J248" s="34"/>
      <c r="K248" s="34"/>
      <c r="L248" s="37"/>
      <c r="M248" s="185"/>
      <c r="N248" s="186"/>
      <c r="O248" s="62"/>
      <c r="P248" s="62"/>
      <c r="Q248" s="62"/>
      <c r="R248" s="62"/>
      <c r="S248" s="62"/>
      <c r="T248" s="63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5" t="s">
        <v>135</v>
      </c>
      <c r="AU248" s="15" t="s">
        <v>82</v>
      </c>
    </row>
    <row r="249" spans="1:65" s="2" customFormat="1" ht="16.5" customHeight="1">
      <c r="A249" s="32"/>
      <c r="B249" s="33"/>
      <c r="C249" s="169" t="s">
        <v>557</v>
      </c>
      <c r="D249" s="169" t="s">
        <v>129</v>
      </c>
      <c r="E249" s="170" t="s">
        <v>558</v>
      </c>
      <c r="F249" s="171" t="s">
        <v>559</v>
      </c>
      <c r="G249" s="172" t="s">
        <v>150</v>
      </c>
      <c r="H249" s="173">
        <v>0.29599999999999999</v>
      </c>
      <c r="I249" s="174"/>
      <c r="J249" s="175">
        <f>ROUND(I249*H249,2)</f>
        <v>0</v>
      </c>
      <c r="K249" s="171" t="s">
        <v>296</v>
      </c>
      <c r="L249" s="37"/>
      <c r="M249" s="176" t="s">
        <v>19</v>
      </c>
      <c r="N249" s="177" t="s">
        <v>44</v>
      </c>
      <c r="O249" s="62"/>
      <c r="P249" s="178">
        <f>O249*H249</f>
        <v>0</v>
      </c>
      <c r="Q249" s="178">
        <v>2.6559499999999998</v>
      </c>
      <c r="R249" s="178">
        <f>Q249*H249</f>
        <v>0.78616119999999989</v>
      </c>
      <c r="S249" s="178">
        <v>0</v>
      </c>
      <c r="T249" s="179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80" t="s">
        <v>133</v>
      </c>
      <c r="AT249" s="180" t="s">
        <v>129</v>
      </c>
      <c r="AU249" s="180" t="s">
        <v>82</v>
      </c>
      <c r="AY249" s="15" t="s">
        <v>128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15" t="s">
        <v>80</v>
      </c>
      <c r="BK249" s="181">
        <f>ROUND(I249*H249,2)</f>
        <v>0</v>
      </c>
      <c r="BL249" s="15" t="s">
        <v>133</v>
      </c>
      <c r="BM249" s="180" t="s">
        <v>560</v>
      </c>
    </row>
    <row r="250" spans="1:65" s="2" customFormat="1" ht="11.25">
      <c r="A250" s="32"/>
      <c r="B250" s="33"/>
      <c r="C250" s="34"/>
      <c r="D250" s="182" t="s">
        <v>135</v>
      </c>
      <c r="E250" s="34"/>
      <c r="F250" s="183" t="s">
        <v>561</v>
      </c>
      <c r="G250" s="34"/>
      <c r="H250" s="34"/>
      <c r="I250" s="184"/>
      <c r="J250" s="34"/>
      <c r="K250" s="34"/>
      <c r="L250" s="37"/>
      <c r="M250" s="185"/>
      <c r="N250" s="186"/>
      <c r="O250" s="62"/>
      <c r="P250" s="62"/>
      <c r="Q250" s="62"/>
      <c r="R250" s="62"/>
      <c r="S250" s="62"/>
      <c r="T250" s="63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T250" s="15" t="s">
        <v>135</v>
      </c>
      <c r="AU250" s="15" t="s">
        <v>82</v>
      </c>
    </row>
    <row r="251" spans="1:65" s="2" customFormat="1" ht="11.25">
      <c r="A251" s="32"/>
      <c r="B251" s="33"/>
      <c r="C251" s="34"/>
      <c r="D251" s="208" t="s">
        <v>299</v>
      </c>
      <c r="E251" s="34"/>
      <c r="F251" s="209" t="s">
        <v>562</v>
      </c>
      <c r="G251" s="34"/>
      <c r="H251" s="34"/>
      <c r="I251" s="184"/>
      <c r="J251" s="34"/>
      <c r="K251" s="34"/>
      <c r="L251" s="37"/>
      <c r="M251" s="185"/>
      <c r="N251" s="186"/>
      <c r="O251" s="62"/>
      <c r="P251" s="62"/>
      <c r="Q251" s="62"/>
      <c r="R251" s="62"/>
      <c r="S251" s="62"/>
      <c r="T251" s="63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5" t="s">
        <v>299</v>
      </c>
      <c r="AU251" s="15" t="s">
        <v>82</v>
      </c>
    </row>
    <row r="252" spans="1:65" s="2" customFormat="1" ht="16.5" customHeight="1">
      <c r="A252" s="32"/>
      <c r="B252" s="33"/>
      <c r="C252" s="169" t="s">
        <v>563</v>
      </c>
      <c r="D252" s="169" t="s">
        <v>129</v>
      </c>
      <c r="E252" s="170" t="s">
        <v>564</v>
      </c>
      <c r="F252" s="171" t="s">
        <v>565</v>
      </c>
      <c r="G252" s="172" t="s">
        <v>150</v>
      </c>
      <c r="H252" s="173">
        <v>3.6059999999999999</v>
      </c>
      <c r="I252" s="174"/>
      <c r="J252" s="175">
        <f>ROUND(I252*H252,2)</f>
        <v>0</v>
      </c>
      <c r="K252" s="171" t="s">
        <v>296</v>
      </c>
      <c r="L252" s="37"/>
      <c r="M252" s="176" t="s">
        <v>19</v>
      </c>
      <c r="N252" s="177" t="s">
        <v>44</v>
      </c>
      <c r="O252" s="62"/>
      <c r="P252" s="178">
        <f>O252*H252</f>
        <v>0</v>
      </c>
      <c r="Q252" s="178">
        <v>0</v>
      </c>
      <c r="R252" s="178">
        <f>Q252*H252</f>
        <v>0</v>
      </c>
      <c r="S252" s="178">
        <v>0</v>
      </c>
      <c r="T252" s="179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80" t="s">
        <v>133</v>
      </c>
      <c r="AT252" s="180" t="s">
        <v>129</v>
      </c>
      <c r="AU252" s="180" t="s">
        <v>82</v>
      </c>
      <c r="AY252" s="15" t="s">
        <v>128</v>
      </c>
      <c r="BE252" s="181">
        <f>IF(N252="základní",J252,0)</f>
        <v>0</v>
      </c>
      <c r="BF252" s="181">
        <f>IF(N252="snížená",J252,0)</f>
        <v>0</v>
      </c>
      <c r="BG252" s="181">
        <f>IF(N252="zákl. přenesená",J252,0)</f>
        <v>0</v>
      </c>
      <c r="BH252" s="181">
        <f>IF(N252="sníž. přenesená",J252,0)</f>
        <v>0</v>
      </c>
      <c r="BI252" s="181">
        <f>IF(N252="nulová",J252,0)</f>
        <v>0</v>
      </c>
      <c r="BJ252" s="15" t="s">
        <v>80</v>
      </c>
      <c r="BK252" s="181">
        <f>ROUND(I252*H252,2)</f>
        <v>0</v>
      </c>
      <c r="BL252" s="15" t="s">
        <v>133</v>
      </c>
      <c r="BM252" s="180" t="s">
        <v>566</v>
      </c>
    </row>
    <row r="253" spans="1:65" s="2" customFormat="1" ht="11.25">
      <c r="A253" s="32"/>
      <c r="B253" s="33"/>
      <c r="C253" s="34"/>
      <c r="D253" s="182" t="s">
        <v>135</v>
      </c>
      <c r="E253" s="34"/>
      <c r="F253" s="183" t="s">
        <v>567</v>
      </c>
      <c r="G253" s="34"/>
      <c r="H253" s="34"/>
      <c r="I253" s="184"/>
      <c r="J253" s="34"/>
      <c r="K253" s="34"/>
      <c r="L253" s="37"/>
      <c r="M253" s="185"/>
      <c r="N253" s="186"/>
      <c r="O253" s="62"/>
      <c r="P253" s="62"/>
      <c r="Q253" s="62"/>
      <c r="R253" s="62"/>
      <c r="S253" s="62"/>
      <c r="T253" s="63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5" t="s">
        <v>135</v>
      </c>
      <c r="AU253" s="15" t="s">
        <v>82</v>
      </c>
    </row>
    <row r="254" spans="1:65" s="2" customFormat="1" ht="11.25">
      <c r="A254" s="32"/>
      <c r="B254" s="33"/>
      <c r="C254" s="34"/>
      <c r="D254" s="208" t="s">
        <v>299</v>
      </c>
      <c r="E254" s="34"/>
      <c r="F254" s="209" t="s">
        <v>568</v>
      </c>
      <c r="G254" s="34"/>
      <c r="H254" s="34"/>
      <c r="I254" s="184"/>
      <c r="J254" s="34"/>
      <c r="K254" s="34"/>
      <c r="L254" s="37"/>
      <c r="M254" s="185"/>
      <c r="N254" s="186"/>
      <c r="O254" s="62"/>
      <c r="P254" s="62"/>
      <c r="Q254" s="62"/>
      <c r="R254" s="62"/>
      <c r="S254" s="62"/>
      <c r="T254" s="63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5" t="s">
        <v>299</v>
      </c>
      <c r="AU254" s="15" t="s">
        <v>82</v>
      </c>
    </row>
    <row r="255" spans="1:65" s="2" customFormat="1" ht="16.5" customHeight="1">
      <c r="A255" s="32"/>
      <c r="B255" s="33"/>
      <c r="C255" s="169" t="s">
        <v>569</v>
      </c>
      <c r="D255" s="169" t="s">
        <v>129</v>
      </c>
      <c r="E255" s="170" t="s">
        <v>570</v>
      </c>
      <c r="F255" s="171" t="s">
        <v>571</v>
      </c>
      <c r="G255" s="172" t="s">
        <v>150</v>
      </c>
      <c r="H255" s="173">
        <v>4.1280000000000001</v>
      </c>
      <c r="I255" s="174"/>
      <c r="J255" s="175">
        <f>ROUND(I255*H255,2)</f>
        <v>0</v>
      </c>
      <c r="K255" s="171" t="s">
        <v>296</v>
      </c>
      <c r="L255" s="37"/>
      <c r="M255" s="176" t="s">
        <v>19</v>
      </c>
      <c r="N255" s="177" t="s">
        <v>44</v>
      </c>
      <c r="O255" s="62"/>
      <c r="P255" s="178">
        <f>O255*H255</f>
        <v>0</v>
      </c>
      <c r="Q255" s="178">
        <v>0</v>
      </c>
      <c r="R255" s="178">
        <f>Q255*H255</f>
        <v>0</v>
      </c>
      <c r="S255" s="178">
        <v>0</v>
      </c>
      <c r="T255" s="179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80" t="s">
        <v>133</v>
      </c>
      <c r="AT255" s="180" t="s">
        <v>129</v>
      </c>
      <c r="AU255" s="180" t="s">
        <v>82</v>
      </c>
      <c r="AY255" s="15" t="s">
        <v>128</v>
      </c>
      <c r="BE255" s="181">
        <f>IF(N255="základní",J255,0)</f>
        <v>0</v>
      </c>
      <c r="BF255" s="181">
        <f>IF(N255="snížená",J255,0)</f>
        <v>0</v>
      </c>
      <c r="BG255" s="181">
        <f>IF(N255="zákl. přenesená",J255,0)</f>
        <v>0</v>
      </c>
      <c r="BH255" s="181">
        <f>IF(N255="sníž. přenesená",J255,0)</f>
        <v>0</v>
      </c>
      <c r="BI255" s="181">
        <f>IF(N255="nulová",J255,0)</f>
        <v>0</v>
      </c>
      <c r="BJ255" s="15" t="s">
        <v>80</v>
      </c>
      <c r="BK255" s="181">
        <f>ROUND(I255*H255,2)</f>
        <v>0</v>
      </c>
      <c r="BL255" s="15" t="s">
        <v>133</v>
      </c>
      <c r="BM255" s="180" t="s">
        <v>572</v>
      </c>
    </row>
    <row r="256" spans="1:65" s="2" customFormat="1" ht="11.25">
      <c r="A256" s="32"/>
      <c r="B256" s="33"/>
      <c r="C256" s="34"/>
      <c r="D256" s="182" t="s">
        <v>135</v>
      </c>
      <c r="E256" s="34"/>
      <c r="F256" s="183" t="s">
        <v>573</v>
      </c>
      <c r="G256" s="34"/>
      <c r="H256" s="34"/>
      <c r="I256" s="184"/>
      <c r="J256" s="34"/>
      <c r="K256" s="34"/>
      <c r="L256" s="37"/>
      <c r="M256" s="185"/>
      <c r="N256" s="186"/>
      <c r="O256" s="62"/>
      <c r="P256" s="62"/>
      <c r="Q256" s="62"/>
      <c r="R256" s="62"/>
      <c r="S256" s="62"/>
      <c r="T256" s="63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T256" s="15" t="s">
        <v>135</v>
      </c>
      <c r="AU256" s="15" t="s">
        <v>82</v>
      </c>
    </row>
    <row r="257" spans="1:65" s="2" customFormat="1" ht="11.25">
      <c r="A257" s="32"/>
      <c r="B257" s="33"/>
      <c r="C257" s="34"/>
      <c r="D257" s="208" t="s">
        <v>299</v>
      </c>
      <c r="E257" s="34"/>
      <c r="F257" s="209" t="s">
        <v>574</v>
      </c>
      <c r="G257" s="34"/>
      <c r="H257" s="34"/>
      <c r="I257" s="184"/>
      <c r="J257" s="34"/>
      <c r="K257" s="34"/>
      <c r="L257" s="37"/>
      <c r="M257" s="185"/>
      <c r="N257" s="186"/>
      <c r="O257" s="62"/>
      <c r="P257" s="62"/>
      <c r="Q257" s="62"/>
      <c r="R257" s="62"/>
      <c r="S257" s="62"/>
      <c r="T257" s="63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5" t="s">
        <v>299</v>
      </c>
      <c r="AU257" s="15" t="s">
        <v>82</v>
      </c>
    </row>
    <row r="258" spans="1:65" s="2" customFormat="1" ht="21.75" customHeight="1">
      <c r="A258" s="32"/>
      <c r="B258" s="33"/>
      <c r="C258" s="169" t="s">
        <v>575</v>
      </c>
      <c r="D258" s="169" t="s">
        <v>129</v>
      </c>
      <c r="E258" s="170" t="s">
        <v>576</v>
      </c>
      <c r="F258" s="171" t="s">
        <v>577</v>
      </c>
      <c r="G258" s="172" t="s">
        <v>231</v>
      </c>
      <c r="H258" s="173">
        <v>115.3</v>
      </c>
      <c r="I258" s="174"/>
      <c r="J258" s="175">
        <f>ROUND(I258*H258,2)</f>
        <v>0</v>
      </c>
      <c r="K258" s="171" t="s">
        <v>296</v>
      </c>
      <c r="L258" s="37"/>
      <c r="M258" s="176" t="s">
        <v>19</v>
      </c>
      <c r="N258" s="177" t="s">
        <v>44</v>
      </c>
      <c r="O258" s="62"/>
      <c r="P258" s="178">
        <f>O258*H258</f>
        <v>0</v>
      </c>
      <c r="Q258" s="178">
        <v>1.0311999999999999</v>
      </c>
      <c r="R258" s="178">
        <f>Q258*H258</f>
        <v>118.89735999999999</v>
      </c>
      <c r="S258" s="178">
        <v>0</v>
      </c>
      <c r="T258" s="179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80" t="s">
        <v>133</v>
      </c>
      <c r="AT258" s="180" t="s">
        <v>129</v>
      </c>
      <c r="AU258" s="180" t="s">
        <v>82</v>
      </c>
      <c r="AY258" s="15" t="s">
        <v>128</v>
      </c>
      <c r="BE258" s="181">
        <f>IF(N258="základní",J258,0)</f>
        <v>0</v>
      </c>
      <c r="BF258" s="181">
        <f>IF(N258="snížená",J258,0)</f>
        <v>0</v>
      </c>
      <c r="BG258" s="181">
        <f>IF(N258="zákl. přenesená",J258,0)</f>
        <v>0</v>
      </c>
      <c r="BH258" s="181">
        <f>IF(N258="sníž. přenesená",J258,0)</f>
        <v>0</v>
      </c>
      <c r="BI258" s="181">
        <f>IF(N258="nulová",J258,0)</f>
        <v>0</v>
      </c>
      <c r="BJ258" s="15" t="s">
        <v>80</v>
      </c>
      <c r="BK258" s="181">
        <f>ROUND(I258*H258,2)</f>
        <v>0</v>
      </c>
      <c r="BL258" s="15" t="s">
        <v>133</v>
      </c>
      <c r="BM258" s="180" t="s">
        <v>578</v>
      </c>
    </row>
    <row r="259" spans="1:65" s="2" customFormat="1" ht="19.5">
      <c r="A259" s="32"/>
      <c r="B259" s="33"/>
      <c r="C259" s="34"/>
      <c r="D259" s="182" t="s">
        <v>135</v>
      </c>
      <c r="E259" s="34"/>
      <c r="F259" s="183" t="s">
        <v>579</v>
      </c>
      <c r="G259" s="34"/>
      <c r="H259" s="34"/>
      <c r="I259" s="184"/>
      <c r="J259" s="34"/>
      <c r="K259" s="34"/>
      <c r="L259" s="37"/>
      <c r="M259" s="185"/>
      <c r="N259" s="186"/>
      <c r="O259" s="62"/>
      <c r="P259" s="62"/>
      <c r="Q259" s="62"/>
      <c r="R259" s="62"/>
      <c r="S259" s="62"/>
      <c r="T259" s="63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T259" s="15" t="s">
        <v>135</v>
      </c>
      <c r="AU259" s="15" t="s">
        <v>82</v>
      </c>
    </row>
    <row r="260" spans="1:65" s="2" customFormat="1" ht="11.25">
      <c r="A260" s="32"/>
      <c r="B260" s="33"/>
      <c r="C260" s="34"/>
      <c r="D260" s="208" t="s">
        <v>299</v>
      </c>
      <c r="E260" s="34"/>
      <c r="F260" s="209" t="s">
        <v>580</v>
      </c>
      <c r="G260" s="34"/>
      <c r="H260" s="34"/>
      <c r="I260" s="184"/>
      <c r="J260" s="34"/>
      <c r="K260" s="34"/>
      <c r="L260" s="37"/>
      <c r="M260" s="185"/>
      <c r="N260" s="186"/>
      <c r="O260" s="62"/>
      <c r="P260" s="62"/>
      <c r="Q260" s="62"/>
      <c r="R260" s="62"/>
      <c r="S260" s="62"/>
      <c r="T260" s="63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T260" s="15" t="s">
        <v>299</v>
      </c>
      <c r="AU260" s="15" t="s">
        <v>82</v>
      </c>
    </row>
    <row r="261" spans="1:65" s="11" customFormat="1" ht="22.9" customHeight="1">
      <c r="B261" s="155"/>
      <c r="C261" s="156"/>
      <c r="D261" s="157" t="s">
        <v>72</v>
      </c>
      <c r="E261" s="206" t="s">
        <v>126</v>
      </c>
      <c r="F261" s="206" t="s">
        <v>127</v>
      </c>
      <c r="G261" s="156"/>
      <c r="H261" s="156"/>
      <c r="I261" s="159"/>
      <c r="J261" s="207">
        <f>BK261</f>
        <v>0</v>
      </c>
      <c r="K261" s="156"/>
      <c r="L261" s="161"/>
      <c r="M261" s="162"/>
      <c r="N261" s="163"/>
      <c r="O261" s="163"/>
      <c r="P261" s="164">
        <f>SUM(P262:P270)</f>
        <v>0</v>
      </c>
      <c r="Q261" s="163"/>
      <c r="R261" s="164">
        <f>SUM(R262:R270)</f>
        <v>1.16E-3</v>
      </c>
      <c r="S261" s="163"/>
      <c r="T261" s="165">
        <f>SUM(T262:T270)</f>
        <v>0.33200000000000002</v>
      </c>
      <c r="AR261" s="166" t="s">
        <v>80</v>
      </c>
      <c r="AT261" s="167" t="s">
        <v>72</v>
      </c>
      <c r="AU261" s="167" t="s">
        <v>80</v>
      </c>
      <c r="AY261" s="166" t="s">
        <v>128</v>
      </c>
      <c r="BK261" s="168">
        <f>SUM(BK262:BK270)</f>
        <v>0</v>
      </c>
    </row>
    <row r="262" spans="1:65" s="2" customFormat="1" ht="16.5" customHeight="1">
      <c r="A262" s="32"/>
      <c r="B262" s="33"/>
      <c r="C262" s="169" t="s">
        <v>581</v>
      </c>
      <c r="D262" s="169" t="s">
        <v>129</v>
      </c>
      <c r="E262" s="170" t="s">
        <v>582</v>
      </c>
      <c r="F262" s="171" t="s">
        <v>583</v>
      </c>
      <c r="G262" s="172" t="s">
        <v>196</v>
      </c>
      <c r="H262" s="173">
        <v>12</v>
      </c>
      <c r="I262" s="174"/>
      <c r="J262" s="175">
        <f>ROUND(I262*H262,2)</f>
        <v>0</v>
      </c>
      <c r="K262" s="171" t="s">
        <v>296</v>
      </c>
      <c r="L262" s="37"/>
      <c r="M262" s="176" t="s">
        <v>19</v>
      </c>
      <c r="N262" s="177" t="s">
        <v>44</v>
      </c>
      <c r="O262" s="62"/>
      <c r="P262" s="178">
        <f>O262*H262</f>
        <v>0</v>
      </c>
      <c r="Q262" s="178">
        <v>0</v>
      </c>
      <c r="R262" s="178">
        <f>Q262*H262</f>
        <v>0</v>
      </c>
      <c r="S262" s="178">
        <v>0</v>
      </c>
      <c r="T262" s="179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80" t="s">
        <v>133</v>
      </c>
      <c r="AT262" s="180" t="s">
        <v>129</v>
      </c>
      <c r="AU262" s="180" t="s">
        <v>82</v>
      </c>
      <c r="AY262" s="15" t="s">
        <v>128</v>
      </c>
      <c r="BE262" s="181">
        <f>IF(N262="základní",J262,0)</f>
        <v>0</v>
      </c>
      <c r="BF262" s="181">
        <f>IF(N262="snížená",J262,0)</f>
        <v>0</v>
      </c>
      <c r="BG262" s="181">
        <f>IF(N262="zákl. přenesená",J262,0)</f>
        <v>0</v>
      </c>
      <c r="BH262" s="181">
        <f>IF(N262="sníž. přenesená",J262,0)</f>
        <v>0</v>
      </c>
      <c r="BI262" s="181">
        <f>IF(N262="nulová",J262,0)</f>
        <v>0</v>
      </c>
      <c r="BJ262" s="15" t="s">
        <v>80</v>
      </c>
      <c r="BK262" s="181">
        <f>ROUND(I262*H262,2)</f>
        <v>0</v>
      </c>
      <c r="BL262" s="15" t="s">
        <v>133</v>
      </c>
      <c r="BM262" s="180" t="s">
        <v>584</v>
      </c>
    </row>
    <row r="263" spans="1:65" s="2" customFormat="1" ht="11.25">
      <c r="A263" s="32"/>
      <c r="B263" s="33"/>
      <c r="C263" s="34"/>
      <c r="D263" s="182" t="s">
        <v>135</v>
      </c>
      <c r="E263" s="34"/>
      <c r="F263" s="183" t="s">
        <v>585</v>
      </c>
      <c r="G263" s="34"/>
      <c r="H263" s="34"/>
      <c r="I263" s="184"/>
      <c r="J263" s="34"/>
      <c r="K263" s="34"/>
      <c r="L263" s="37"/>
      <c r="M263" s="185"/>
      <c r="N263" s="186"/>
      <c r="O263" s="62"/>
      <c r="P263" s="62"/>
      <c r="Q263" s="62"/>
      <c r="R263" s="62"/>
      <c r="S263" s="62"/>
      <c r="T263" s="63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5" t="s">
        <v>135</v>
      </c>
      <c r="AU263" s="15" t="s">
        <v>82</v>
      </c>
    </row>
    <row r="264" spans="1:65" s="2" customFormat="1" ht="11.25">
      <c r="A264" s="32"/>
      <c r="B264" s="33"/>
      <c r="C264" s="34"/>
      <c r="D264" s="208" t="s">
        <v>299</v>
      </c>
      <c r="E264" s="34"/>
      <c r="F264" s="209" t="s">
        <v>586</v>
      </c>
      <c r="G264" s="34"/>
      <c r="H264" s="34"/>
      <c r="I264" s="184"/>
      <c r="J264" s="34"/>
      <c r="K264" s="34"/>
      <c r="L264" s="37"/>
      <c r="M264" s="185"/>
      <c r="N264" s="186"/>
      <c r="O264" s="62"/>
      <c r="P264" s="62"/>
      <c r="Q264" s="62"/>
      <c r="R264" s="62"/>
      <c r="S264" s="62"/>
      <c r="T264" s="63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T264" s="15" t="s">
        <v>299</v>
      </c>
      <c r="AU264" s="15" t="s">
        <v>82</v>
      </c>
    </row>
    <row r="265" spans="1:65" s="2" customFormat="1" ht="16.5" customHeight="1">
      <c r="A265" s="32"/>
      <c r="B265" s="33"/>
      <c r="C265" s="169" t="s">
        <v>587</v>
      </c>
      <c r="D265" s="169" t="s">
        <v>129</v>
      </c>
      <c r="E265" s="170" t="s">
        <v>588</v>
      </c>
      <c r="F265" s="171" t="s">
        <v>589</v>
      </c>
      <c r="G265" s="172" t="s">
        <v>211</v>
      </c>
      <c r="H265" s="173">
        <v>2</v>
      </c>
      <c r="I265" s="174"/>
      <c r="J265" s="175">
        <f>ROUND(I265*H265,2)</f>
        <v>0</v>
      </c>
      <c r="K265" s="171" t="s">
        <v>296</v>
      </c>
      <c r="L265" s="37"/>
      <c r="M265" s="176" t="s">
        <v>19</v>
      </c>
      <c r="N265" s="177" t="s">
        <v>44</v>
      </c>
      <c r="O265" s="62"/>
      <c r="P265" s="178">
        <f>O265*H265</f>
        <v>0</v>
      </c>
      <c r="Q265" s="178">
        <v>5.8E-4</v>
      </c>
      <c r="R265" s="178">
        <f>Q265*H265</f>
        <v>1.16E-3</v>
      </c>
      <c r="S265" s="178">
        <v>0.16600000000000001</v>
      </c>
      <c r="T265" s="179">
        <f>S265*H265</f>
        <v>0.33200000000000002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80" t="s">
        <v>133</v>
      </c>
      <c r="AT265" s="180" t="s">
        <v>129</v>
      </c>
      <c r="AU265" s="180" t="s">
        <v>82</v>
      </c>
      <c r="AY265" s="15" t="s">
        <v>128</v>
      </c>
      <c r="BE265" s="181">
        <f>IF(N265="základní",J265,0)</f>
        <v>0</v>
      </c>
      <c r="BF265" s="181">
        <f>IF(N265="snížená",J265,0)</f>
        <v>0</v>
      </c>
      <c r="BG265" s="181">
        <f>IF(N265="zákl. přenesená",J265,0)</f>
        <v>0</v>
      </c>
      <c r="BH265" s="181">
        <f>IF(N265="sníž. přenesená",J265,0)</f>
        <v>0</v>
      </c>
      <c r="BI265" s="181">
        <f>IF(N265="nulová",J265,0)</f>
        <v>0</v>
      </c>
      <c r="BJ265" s="15" t="s">
        <v>80</v>
      </c>
      <c r="BK265" s="181">
        <f>ROUND(I265*H265,2)</f>
        <v>0</v>
      </c>
      <c r="BL265" s="15" t="s">
        <v>133</v>
      </c>
      <c r="BM265" s="180" t="s">
        <v>590</v>
      </c>
    </row>
    <row r="266" spans="1:65" s="2" customFormat="1" ht="11.25">
      <c r="A266" s="32"/>
      <c r="B266" s="33"/>
      <c r="C266" s="34"/>
      <c r="D266" s="182" t="s">
        <v>135</v>
      </c>
      <c r="E266" s="34"/>
      <c r="F266" s="183" t="s">
        <v>591</v>
      </c>
      <c r="G266" s="34"/>
      <c r="H266" s="34"/>
      <c r="I266" s="184"/>
      <c r="J266" s="34"/>
      <c r="K266" s="34"/>
      <c r="L266" s="37"/>
      <c r="M266" s="185"/>
      <c r="N266" s="186"/>
      <c r="O266" s="62"/>
      <c r="P266" s="62"/>
      <c r="Q266" s="62"/>
      <c r="R266" s="62"/>
      <c r="S266" s="62"/>
      <c r="T266" s="63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5" t="s">
        <v>135</v>
      </c>
      <c r="AU266" s="15" t="s">
        <v>82</v>
      </c>
    </row>
    <row r="267" spans="1:65" s="2" customFormat="1" ht="11.25">
      <c r="A267" s="32"/>
      <c r="B267" s="33"/>
      <c r="C267" s="34"/>
      <c r="D267" s="208" t="s">
        <v>299</v>
      </c>
      <c r="E267" s="34"/>
      <c r="F267" s="209" t="s">
        <v>592</v>
      </c>
      <c r="G267" s="34"/>
      <c r="H267" s="34"/>
      <c r="I267" s="184"/>
      <c r="J267" s="34"/>
      <c r="K267" s="34"/>
      <c r="L267" s="37"/>
      <c r="M267" s="185"/>
      <c r="N267" s="186"/>
      <c r="O267" s="62"/>
      <c r="P267" s="62"/>
      <c r="Q267" s="62"/>
      <c r="R267" s="62"/>
      <c r="S267" s="62"/>
      <c r="T267" s="63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T267" s="15" t="s">
        <v>299</v>
      </c>
      <c r="AU267" s="15" t="s">
        <v>82</v>
      </c>
    </row>
    <row r="268" spans="1:65" s="2" customFormat="1" ht="16.5" customHeight="1">
      <c r="A268" s="32"/>
      <c r="B268" s="33"/>
      <c r="C268" s="169" t="s">
        <v>593</v>
      </c>
      <c r="D268" s="169" t="s">
        <v>129</v>
      </c>
      <c r="E268" s="170" t="s">
        <v>594</v>
      </c>
      <c r="F268" s="171" t="s">
        <v>595</v>
      </c>
      <c r="G268" s="172" t="s">
        <v>231</v>
      </c>
      <c r="H268" s="173">
        <v>80</v>
      </c>
      <c r="I268" s="174"/>
      <c r="J268" s="175">
        <f>ROUND(I268*H268,2)</f>
        <v>0</v>
      </c>
      <c r="K268" s="171" t="s">
        <v>296</v>
      </c>
      <c r="L268" s="37"/>
      <c r="M268" s="176" t="s">
        <v>19</v>
      </c>
      <c r="N268" s="177" t="s">
        <v>44</v>
      </c>
      <c r="O268" s="62"/>
      <c r="P268" s="178">
        <f>O268*H268</f>
        <v>0</v>
      </c>
      <c r="Q268" s="178">
        <v>0</v>
      </c>
      <c r="R268" s="178">
        <f>Q268*H268</f>
        <v>0</v>
      </c>
      <c r="S268" s="178">
        <v>0</v>
      </c>
      <c r="T268" s="179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80" t="s">
        <v>133</v>
      </c>
      <c r="AT268" s="180" t="s">
        <v>129</v>
      </c>
      <c r="AU268" s="180" t="s">
        <v>82</v>
      </c>
      <c r="AY268" s="15" t="s">
        <v>128</v>
      </c>
      <c r="BE268" s="181">
        <f>IF(N268="základní",J268,0)</f>
        <v>0</v>
      </c>
      <c r="BF268" s="181">
        <f>IF(N268="snížená",J268,0)</f>
        <v>0</v>
      </c>
      <c r="BG268" s="181">
        <f>IF(N268="zákl. přenesená",J268,0)</f>
        <v>0</v>
      </c>
      <c r="BH268" s="181">
        <f>IF(N268="sníž. přenesená",J268,0)</f>
        <v>0</v>
      </c>
      <c r="BI268" s="181">
        <f>IF(N268="nulová",J268,0)</f>
        <v>0</v>
      </c>
      <c r="BJ268" s="15" t="s">
        <v>80</v>
      </c>
      <c r="BK268" s="181">
        <f>ROUND(I268*H268,2)</f>
        <v>0</v>
      </c>
      <c r="BL268" s="15" t="s">
        <v>133</v>
      </c>
      <c r="BM268" s="180" t="s">
        <v>596</v>
      </c>
    </row>
    <row r="269" spans="1:65" s="2" customFormat="1" ht="11.25">
      <c r="A269" s="32"/>
      <c r="B269" s="33"/>
      <c r="C269" s="34"/>
      <c r="D269" s="182" t="s">
        <v>135</v>
      </c>
      <c r="E269" s="34"/>
      <c r="F269" s="183" t="s">
        <v>597</v>
      </c>
      <c r="G269" s="34"/>
      <c r="H269" s="34"/>
      <c r="I269" s="184"/>
      <c r="J269" s="34"/>
      <c r="K269" s="34"/>
      <c r="L269" s="37"/>
      <c r="M269" s="185"/>
      <c r="N269" s="186"/>
      <c r="O269" s="62"/>
      <c r="P269" s="62"/>
      <c r="Q269" s="62"/>
      <c r="R269" s="62"/>
      <c r="S269" s="62"/>
      <c r="T269" s="63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5" t="s">
        <v>135</v>
      </c>
      <c r="AU269" s="15" t="s">
        <v>82</v>
      </c>
    </row>
    <row r="270" spans="1:65" s="2" customFormat="1" ht="11.25">
      <c r="A270" s="32"/>
      <c r="B270" s="33"/>
      <c r="C270" s="34"/>
      <c r="D270" s="208" t="s">
        <v>299</v>
      </c>
      <c r="E270" s="34"/>
      <c r="F270" s="209" t="s">
        <v>598</v>
      </c>
      <c r="G270" s="34"/>
      <c r="H270" s="34"/>
      <c r="I270" s="184"/>
      <c r="J270" s="34"/>
      <c r="K270" s="34"/>
      <c r="L270" s="37"/>
      <c r="M270" s="185"/>
      <c r="N270" s="186"/>
      <c r="O270" s="62"/>
      <c r="P270" s="62"/>
      <c r="Q270" s="62"/>
      <c r="R270" s="62"/>
      <c r="S270" s="62"/>
      <c r="T270" s="63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5" t="s">
        <v>299</v>
      </c>
      <c r="AU270" s="15" t="s">
        <v>82</v>
      </c>
    </row>
    <row r="271" spans="1:65" s="11" customFormat="1" ht="22.9" customHeight="1">
      <c r="B271" s="155"/>
      <c r="C271" s="156"/>
      <c r="D271" s="157" t="s">
        <v>72</v>
      </c>
      <c r="E271" s="206" t="s">
        <v>157</v>
      </c>
      <c r="F271" s="206" t="s">
        <v>599</v>
      </c>
      <c r="G271" s="156"/>
      <c r="H271" s="156"/>
      <c r="I271" s="159"/>
      <c r="J271" s="207">
        <f>BK271</f>
        <v>0</v>
      </c>
      <c r="K271" s="156"/>
      <c r="L271" s="161"/>
      <c r="M271" s="162"/>
      <c r="N271" s="163"/>
      <c r="O271" s="163"/>
      <c r="P271" s="164">
        <f>SUM(P272:P280)</f>
        <v>0</v>
      </c>
      <c r="Q271" s="163"/>
      <c r="R271" s="164">
        <f>SUM(R272:R280)</f>
        <v>6.6336271000000009</v>
      </c>
      <c r="S271" s="163"/>
      <c r="T271" s="165">
        <f>SUM(T272:T280)</f>
        <v>6.5067000000000004</v>
      </c>
      <c r="AR271" s="166" t="s">
        <v>80</v>
      </c>
      <c r="AT271" s="167" t="s">
        <v>72</v>
      </c>
      <c r="AU271" s="167" t="s">
        <v>80</v>
      </c>
      <c r="AY271" s="166" t="s">
        <v>128</v>
      </c>
      <c r="BK271" s="168">
        <f>SUM(BK272:BK280)</f>
        <v>0</v>
      </c>
    </row>
    <row r="272" spans="1:65" s="2" customFormat="1" ht="21.75" customHeight="1">
      <c r="A272" s="32"/>
      <c r="B272" s="33"/>
      <c r="C272" s="169" t="s">
        <v>600</v>
      </c>
      <c r="D272" s="169" t="s">
        <v>129</v>
      </c>
      <c r="E272" s="170" t="s">
        <v>601</v>
      </c>
      <c r="F272" s="171" t="s">
        <v>602</v>
      </c>
      <c r="G272" s="172" t="s">
        <v>231</v>
      </c>
      <c r="H272" s="173">
        <v>47.15</v>
      </c>
      <c r="I272" s="174"/>
      <c r="J272" s="175">
        <f>ROUND(I272*H272,2)</f>
        <v>0</v>
      </c>
      <c r="K272" s="171" t="s">
        <v>296</v>
      </c>
      <c r="L272" s="37"/>
      <c r="M272" s="176" t="s">
        <v>19</v>
      </c>
      <c r="N272" s="177" t="s">
        <v>44</v>
      </c>
      <c r="O272" s="62"/>
      <c r="P272" s="178">
        <f>O272*H272</f>
        <v>0</v>
      </c>
      <c r="Q272" s="178">
        <v>0.12881000000000001</v>
      </c>
      <c r="R272" s="178">
        <f>Q272*H272</f>
        <v>6.0733915000000005</v>
      </c>
      <c r="S272" s="178">
        <v>0.13800000000000001</v>
      </c>
      <c r="T272" s="179">
        <f>S272*H272</f>
        <v>6.5067000000000004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80" t="s">
        <v>133</v>
      </c>
      <c r="AT272" s="180" t="s">
        <v>129</v>
      </c>
      <c r="AU272" s="180" t="s">
        <v>82</v>
      </c>
      <c r="AY272" s="15" t="s">
        <v>128</v>
      </c>
      <c r="BE272" s="181">
        <f>IF(N272="základní",J272,0)</f>
        <v>0</v>
      </c>
      <c r="BF272" s="181">
        <f>IF(N272="snížená",J272,0)</f>
        <v>0</v>
      </c>
      <c r="BG272" s="181">
        <f>IF(N272="zákl. přenesená",J272,0)</f>
        <v>0</v>
      </c>
      <c r="BH272" s="181">
        <f>IF(N272="sníž. přenesená",J272,0)</f>
        <v>0</v>
      </c>
      <c r="BI272" s="181">
        <f>IF(N272="nulová",J272,0)</f>
        <v>0</v>
      </c>
      <c r="BJ272" s="15" t="s">
        <v>80</v>
      </c>
      <c r="BK272" s="181">
        <f>ROUND(I272*H272,2)</f>
        <v>0</v>
      </c>
      <c r="BL272" s="15" t="s">
        <v>133</v>
      </c>
      <c r="BM272" s="180" t="s">
        <v>603</v>
      </c>
    </row>
    <row r="273" spans="1:65" s="2" customFormat="1" ht="19.5">
      <c r="A273" s="32"/>
      <c r="B273" s="33"/>
      <c r="C273" s="34"/>
      <c r="D273" s="182" t="s">
        <v>135</v>
      </c>
      <c r="E273" s="34"/>
      <c r="F273" s="183" t="s">
        <v>604</v>
      </c>
      <c r="G273" s="34"/>
      <c r="H273" s="34"/>
      <c r="I273" s="184"/>
      <c r="J273" s="34"/>
      <c r="K273" s="34"/>
      <c r="L273" s="37"/>
      <c r="M273" s="185"/>
      <c r="N273" s="186"/>
      <c r="O273" s="62"/>
      <c r="P273" s="62"/>
      <c r="Q273" s="62"/>
      <c r="R273" s="62"/>
      <c r="S273" s="62"/>
      <c r="T273" s="63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5" t="s">
        <v>135</v>
      </c>
      <c r="AU273" s="15" t="s">
        <v>82</v>
      </c>
    </row>
    <row r="274" spans="1:65" s="2" customFormat="1" ht="11.25">
      <c r="A274" s="32"/>
      <c r="B274" s="33"/>
      <c r="C274" s="34"/>
      <c r="D274" s="208" t="s">
        <v>299</v>
      </c>
      <c r="E274" s="34"/>
      <c r="F274" s="209" t="s">
        <v>605</v>
      </c>
      <c r="G274" s="34"/>
      <c r="H274" s="34"/>
      <c r="I274" s="184"/>
      <c r="J274" s="34"/>
      <c r="K274" s="34"/>
      <c r="L274" s="37"/>
      <c r="M274" s="185"/>
      <c r="N274" s="186"/>
      <c r="O274" s="62"/>
      <c r="P274" s="62"/>
      <c r="Q274" s="62"/>
      <c r="R274" s="62"/>
      <c r="S274" s="62"/>
      <c r="T274" s="63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5" t="s">
        <v>299</v>
      </c>
      <c r="AU274" s="15" t="s">
        <v>82</v>
      </c>
    </row>
    <row r="275" spans="1:65" s="2" customFormat="1" ht="16.5" customHeight="1">
      <c r="A275" s="32"/>
      <c r="B275" s="33"/>
      <c r="C275" s="169" t="s">
        <v>606</v>
      </c>
      <c r="D275" s="169" t="s">
        <v>129</v>
      </c>
      <c r="E275" s="170" t="s">
        <v>607</v>
      </c>
      <c r="F275" s="171" t="s">
        <v>608</v>
      </c>
      <c r="G275" s="172" t="s">
        <v>231</v>
      </c>
      <c r="H275" s="173">
        <v>104.12</v>
      </c>
      <c r="I275" s="174"/>
      <c r="J275" s="175">
        <f>ROUND(I275*H275,2)</f>
        <v>0</v>
      </c>
      <c r="K275" s="171" t="s">
        <v>296</v>
      </c>
      <c r="L275" s="37"/>
      <c r="M275" s="176" t="s">
        <v>19</v>
      </c>
      <c r="N275" s="177" t="s">
        <v>44</v>
      </c>
      <c r="O275" s="62"/>
      <c r="P275" s="178">
        <f>O275*H275</f>
        <v>0</v>
      </c>
      <c r="Q275" s="178">
        <v>1.1100000000000001E-3</v>
      </c>
      <c r="R275" s="178">
        <f>Q275*H275</f>
        <v>0.11557320000000001</v>
      </c>
      <c r="S275" s="178">
        <v>0</v>
      </c>
      <c r="T275" s="179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80" t="s">
        <v>133</v>
      </c>
      <c r="AT275" s="180" t="s">
        <v>129</v>
      </c>
      <c r="AU275" s="180" t="s">
        <v>82</v>
      </c>
      <c r="AY275" s="15" t="s">
        <v>128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15" t="s">
        <v>80</v>
      </c>
      <c r="BK275" s="181">
        <f>ROUND(I275*H275,2)</f>
        <v>0</v>
      </c>
      <c r="BL275" s="15" t="s">
        <v>133</v>
      </c>
      <c r="BM275" s="180" t="s">
        <v>609</v>
      </c>
    </row>
    <row r="276" spans="1:65" s="2" customFormat="1" ht="11.25">
      <c r="A276" s="32"/>
      <c r="B276" s="33"/>
      <c r="C276" s="34"/>
      <c r="D276" s="182" t="s">
        <v>135</v>
      </c>
      <c r="E276" s="34"/>
      <c r="F276" s="183" t="s">
        <v>610</v>
      </c>
      <c r="G276" s="34"/>
      <c r="H276" s="34"/>
      <c r="I276" s="184"/>
      <c r="J276" s="34"/>
      <c r="K276" s="34"/>
      <c r="L276" s="37"/>
      <c r="M276" s="185"/>
      <c r="N276" s="186"/>
      <c r="O276" s="62"/>
      <c r="P276" s="62"/>
      <c r="Q276" s="62"/>
      <c r="R276" s="62"/>
      <c r="S276" s="62"/>
      <c r="T276" s="63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T276" s="15" t="s">
        <v>135</v>
      </c>
      <c r="AU276" s="15" t="s">
        <v>82</v>
      </c>
    </row>
    <row r="277" spans="1:65" s="2" customFormat="1" ht="11.25">
      <c r="A277" s="32"/>
      <c r="B277" s="33"/>
      <c r="C277" s="34"/>
      <c r="D277" s="208" t="s">
        <v>299</v>
      </c>
      <c r="E277" s="34"/>
      <c r="F277" s="209" t="s">
        <v>611</v>
      </c>
      <c r="G277" s="34"/>
      <c r="H277" s="34"/>
      <c r="I277" s="184"/>
      <c r="J277" s="34"/>
      <c r="K277" s="34"/>
      <c r="L277" s="37"/>
      <c r="M277" s="185"/>
      <c r="N277" s="186"/>
      <c r="O277" s="62"/>
      <c r="P277" s="62"/>
      <c r="Q277" s="62"/>
      <c r="R277" s="62"/>
      <c r="S277" s="62"/>
      <c r="T277" s="63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T277" s="15" t="s">
        <v>299</v>
      </c>
      <c r="AU277" s="15" t="s">
        <v>82</v>
      </c>
    </row>
    <row r="278" spans="1:65" s="2" customFormat="1" ht="16.5" customHeight="1">
      <c r="A278" s="32"/>
      <c r="B278" s="33"/>
      <c r="C278" s="169" t="s">
        <v>612</v>
      </c>
      <c r="D278" s="169" t="s">
        <v>129</v>
      </c>
      <c r="E278" s="170" t="s">
        <v>613</v>
      </c>
      <c r="F278" s="171" t="s">
        <v>614</v>
      </c>
      <c r="G278" s="172" t="s">
        <v>424</v>
      </c>
      <c r="H278" s="173">
        <v>3176.16</v>
      </c>
      <c r="I278" s="174"/>
      <c r="J278" s="175">
        <f>ROUND(I278*H278,2)</f>
        <v>0</v>
      </c>
      <c r="K278" s="171" t="s">
        <v>296</v>
      </c>
      <c r="L278" s="37"/>
      <c r="M278" s="176" t="s">
        <v>19</v>
      </c>
      <c r="N278" s="177" t="s">
        <v>44</v>
      </c>
      <c r="O278" s="62"/>
      <c r="P278" s="178">
        <f>O278*H278</f>
        <v>0</v>
      </c>
      <c r="Q278" s="178">
        <v>1.3999999999999999E-4</v>
      </c>
      <c r="R278" s="178">
        <f>Q278*H278</f>
        <v>0.44466239999999996</v>
      </c>
      <c r="S278" s="178">
        <v>0</v>
      </c>
      <c r="T278" s="179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80" t="s">
        <v>133</v>
      </c>
      <c r="AT278" s="180" t="s">
        <v>129</v>
      </c>
      <c r="AU278" s="180" t="s">
        <v>82</v>
      </c>
      <c r="AY278" s="15" t="s">
        <v>128</v>
      </c>
      <c r="BE278" s="181">
        <f>IF(N278="základní",J278,0)</f>
        <v>0</v>
      </c>
      <c r="BF278" s="181">
        <f>IF(N278="snížená",J278,0)</f>
        <v>0</v>
      </c>
      <c r="BG278" s="181">
        <f>IF(N278="zákl. přenesená",J278,0)</f>
        <v>0</v>
      </c>
      <c r="BH278" s="181">
        <f>IF(N278="sníž. přenesená",J278,0)</f>
        <v>0</v>
      </c>
      <c r="BI278" s="181">
        <f>IF(N278="nulová",J278,0)</f>
        <v>0</v>
      </c>
      <c r="BJ278" s="15" t="s">
        <v>80</v>
      </c>
      <c r="BK278" s="181">
        <f>ROUND(I278*H278,2)</f>
        <v>0</v>
      </c>
      <c r="BL278" s="15" t="s">
        <v>133</v>
      </c>
      <c r="BM278" s="180" t="s">
        <v>615</v>
      </c>
    </row>
    <row r="279" spans="1:65" s="2" customFormat="1" ht="11.25">
      <c r="A279" s="32"/>
      <c r="B279" s="33"/>
      <c r="C279" s="34"/>
      <c r="D279" s="182" t="s">
        <v>135</v>
      </c>
      <c r="E279" s="34"/>
      <c r="F279" s="183" t="s">
        <v>616</v>
      </c>
      <c r="G279" s="34"/>
      <c r="H279" s="34"/>
      <c r="I279" s="184"/>
      <c r="J279" s="34"/>
      <c r="K279" s="34"/>
      <c r="L279" s="37"/>
      <c r="M279" s="185"/>
      <c r="N279" s="186"/>
      <c r="O279" s="62"/>
      <c r="P279" s="62"/>
      <c r="Q279" s="62"/>
      <c r="R279" s="62"/>
      <c r="S279" s="62"/>
      <c r="T279" s="63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T279" s="15" t="s">
        <v>135</v>
      </c>
      <c r="AU279" s="15" t="s">
        <v>82</v>
      </c>
    </row>
    <row r="280" spans="1:65" s="2" customFormat="1" ht="11.25">
      <c r="A280" s="32"/>
      <c r="B280" s="33"/>
      <c r="C280" s="34"/>
      <c r="D280" s="208" t="s">
        <v>299</v>
      </c>
      <c r="E280" s="34"/>
      <c r="F280" s="209" t="s">
        <v>617</v>
      </c>
      <c r="G280" s="34"/>
      <c r="H280" s="34"/>
      <c r="I280" s="184"/>
      <c r="J280" s="34"/>
      <c r="K280" s="34"/>
      <c r="L280" s="37"/>
      <c r="M280" s="185"/>
      <c r="N280" s="186"/>
      <c r="O280" s="62"/>
      <c r="P280" s="62"/>
      <c r="Q280" s="62"/>
      <c r="R280" s="62"/>
      <c r="S280" s="62"/>
      <c r="T280" s="63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T280" s="15" t="s">
        <v>299</v>
      </c>
      <c r="AU280" s="15" t="s">
        <v>82</v>
      </c>
    </row>
    <row r="281" spans="1:65" s="11" customFormat="1" ht="22.9" customHeight="1">
      <c r="B281" s="155"/>
      <c r="C281" s="156"/>
      <c r="D281" s="157" t="s">
        <v>72</v>
      </c>
      <c r="E281" s="206" t="s">
        <v>172</v>
      </c>
      <c r="F281" s="206" t="s">
        <v>618</v>
      </c>
      <c r="G281" s="156"/>
      <c r="H281" s="156"/>
      <c r="I281" s="159"/>
      <c r="J281" s="207">
        <f>BK281</f>
        <v>0</v>
      </c>
      <c r="K281" s="156"/>
      <c r="L281" s="161"/>
      <c r="M281" s="162"/>
      <c r="N281" s="163"/>
      <c r="O281" s="163"/>
      <c r="P281" s="164">
        <f>SUM(P282:P338)</f>
        <v>0</v>
      </c>
      <c r="Q281" s="163"/>
      <c r="R281" s="164">
        <f>SUM(R282:R338)</f>
        <v>7.3508550599999998</v>
      </c>
      <c r="S281" s="163"/>
      <c r="T281" s="165">
        <f>SUM(T282:T338)</f>
        <v>99.184747999999999</v>
      </c>
      <c r="AR281" s="166" t="s">
        <v>80</v>
      </c>
      <c r="AT281" s="167" t="s">
        <v>72</v>
      </c>
      <c r="AU281" s="167" t="s">
        <v>80</v>
      </c>
      <c r="AY281" s="166" t="s">
        <v>128</v>
      </c>
      <c r="BK281" s="168">
        <f>SUM(BK282:BK338)</f>
        <v>0</v>
      </c>
    </row>
    <row r="282" spans="1:65" s="2" customFormat="1" ht="16.5" customHeight="1">
      <c r="A282" s="32"/>
      <c r="B282" s="33"/>
      <c r="C282" s="187" t="s">
        <v>619</v>
      </c>
      <c r="D282" s="187" t="s">
        <v>220</v>
      </c>
      <c r="E282" s="188" t="s">
        <v>620</v>
      </c>
      <c r="F282" s="189" t="s">
        <v>621</v>
      </c>
      <c r="G282" s="190" t="s">
        <v>211</v>
      </c>
      <c r="H282" s="191">
        <v>4</v>
      </c>
      <c r="I282" s="192"/>
      <c r="J282" s="193">
        <f>ROUND(I282*H282,2)</f>
        <v>0</v>
      </c>
      <c r="K282" s="189" t="s">
        <v>19</v>
      </c>
      <c r="L282" s="194"/>
      <c r="M282" s="195" t="s">
        <v>19</v>
      </c>
      <c r="N282" s="196" t="s">
        <v>44</v>
      </c>
      <c r="O282" s="62"/>
      <c r="P282" s="178">
        <f>O282*H282</f>
        <v>0</v>
      </c>
      <c r="Q282" s="178">
        <v>0</v>
      </c>
      <c r="R282" s="178">
        <f>Q282*H282</f>
        <v>0</v>
      </c>
      <c r="S282" s="178">
        <v>0</v>
      </c>
      <c r="T282" s="179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80" t="s">
        <v>167</v>
      </c>
      <c r="AT282" s="180" t="s">
        <v>220</v>
      </c>
      <c r="AU282" s="180" t="s">
        <v>82</v>
      </c>
      <c r="AY282" s="15" t="s">
        <v>128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15" t="s">
        <v>80</v>
      </c>
      <c r="BK282" s="181">
        <f>ROUND(I282*H282,2)</f>
        <v>0</v>
      </c>
      <c r="BL282" s="15" t="s">
        <v>133</v>
      </c>
      <c r="BM282" s="180" t="s">
        <v>622</v>
      </c>
    </row>
    <row r="283" spans="1:65" s="2" customFormat="1" ht="11.25">
      <c r="A283" s="32"/>
      <c r="B283" s="33"/>
      <c r="C283" s="34"/>
      <c r="D283" s="182" t="s">
        <v>135</v>
      </c>
      <c r="E283" s="34"/>
      <c r="F283" s="183" t="s">
        <v>623</v>
      </c>
      <c r="G283" s="34"/>
      <c r="H283" s="34"/>
      <c r="I283" s="184"/>
      <c r="J283" s="34"/>
      <c r="K283" s="34"/>
      <c r="L283" s="37"/>
      <c r="M283" s="185"/>
      <c r="N283" s="186"/>
      <c r="O283" s="62"/>
      <c r="P283" s="62"/>
      <c r="Q283" s="62"/>
      <c r="R283" s="62"/>
      <c r="S283" s="62"/>
      <c r="T283" s="63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T283" s="15" t="s">
        <v>135</v>
      </c>
      <c r="AU283" s="15" t="s">
        <v>82</v>
      </c>
    </row>
    <row r="284" spans="1:65" s="2" customFormat="1" ht="16.5" customHeight="1">
      <c r="A284" s="32"/>
      <c r="B284" s="33"/>
      <c r="C284" s="169" t="s">
        <v>624</v>
      </c>
      <c r="D284" s="169" t="s">
        <v>129</v>
      </c>
      <c r="E284" s="170" t="s">
        <v>625</v>
      </c>
      <c r="F284" s="171" t="s">
        <v>626</v>
      </c>
      <c r="G284" s="172" t="s">
        <v>231</v>
      </c>
      <c r="H284" s="173">
        <v>106.16800000000001</v>
      </c>
      <c r="I284" s="174"/>
      <c r="J284" s="175">
        <f>ROUND(I284*H284,2)</f>
        <v>0</v>
      </c>
      <c r="K284" s="171" t="s">
        <v>296</v>
      </c>
      <c r="L284" s="37"/>
      <c r="M284" s="176" t="s">
        <v>19</v>
      </c>
      <c r="N284" s="177" t="s">
        <v>44</v>
      </c>
      <c r="O284" s="62"/>
      <c r="P284" s="178">
        <f>O284*H284</f>
        <v>0</v>
      </c>
      <c r="Q284" s="178">
        <v>1.4599999999999999E-3</v>
      </c>
      <c r="R284" s="178">
        <f>Q284*H284</f>
        <v>0.15500528</v>
      </c>
      <c r="S284" s="178">
        <v>0</v>
      </c>
      <c r="T284" s="179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80" t="s">
        <v>133</v>
      </c>
      <c r="AT284" s="180" t="s">
        <v>129</v>
      </c>
      <c r="AU284" s="180" t="s">
        <v>82</v>
      </c>
      <c r="AY284" s="15" t="s">
        <v>128</v>
      </c>
      <c r="BE284" s="181">
        <f>IF(N284="základní",J284,0)</f>
        <v>0</v>
      </c>
      <c r="BF284" s="181">
        <f>IF(N284="snížená",J284,0)</f>
        <v>0</v>
      </c>
      <c r="BG284" s="181">
        <f>IF(N284="zákl. přenesená",J284,0)</f>
        <v>0</v>
      </c>
      <c r="BH284" s="181">
        <f>IF(N284="sníž. přenesená",J284,0)</f>
        <v>0</v>
      </c>
      <c r="BI284" s="181">
        <f>IF(N284="nulová",J284,0)</f>
        <v>0</v>
      </c>
      <c r="BJ284" s="15" t="s">
        <v>80</v>
      </c>
      <c r="BK284" s="181">
        <f>ROUND(I284*H284,2)</f>
        <v>0</v>
      </c>
      <c r="BL284" s="15" t="s">
        <v>133</v>
      </c>
      <c r="BM284" s="180" t="s">
        <v>627</v>
      </c>
    </row>
    <row r="285" spans="1:65" s="2" customFormat="1" ht="11.25">
      <c r="A285" s="32"/>
      <c r="B285" s="33"/>
      <c r="C285" s="34"/>
      <c r="D285" s="182" t="s">
        <v>135</v>
      </c>
      <c r="E285" s="34"/>
      <c r="F285" s="183" t="s">
        <v>628</v>
      </c>
      <c r="G285" s="34"/>
      <c r="H285" s="34"/>
      <c r="I285" s="184"/>
      <c r="J285" s="34"/>
      <c r="K285" s="34"/>
      <c r="L285" s="37"/>
      <c r="M285" s="185"/>
      <c r="N285" s="186"/>
      <c r="O285" s="62"/>
      <c r="P285" s="62"/>
      <c r="Q285" s="62"/>
      <c r="R285" s="62"/>
      <c r="S285" s="62"/>
      <c r="T285" s="63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T285" s="15" t="s">
        <v>135</v>
      </c>
      <c r="AU285" s="15" t="s">
        <v>82</v>
      </c>
    </row>
    <row r="286" spans="1:65" s="2" customFormat="1" ht="11.25">
      <c r="A286" s="32"/>
      <c r="B286" s="33"/>
      <c r="C286" s="34"/>
      <c r="D286" s="208" t="s">
        <v>299</v>
      </c>
      <c r="E286" s="34"/>
      <c r="F286" s="209" t="s">
        <v>629</v>
      </c>
      <c r="G286" s="34"/>
      <c r="H286" s="34"/>
      <c r="I286" s="184"/>
      <c r="J286" s="34"/>
      <c r="K286" s="34"/>
      <c r="L286" s="37"/>
      <c r="M286" s="185"/>
      <c r="N286" s="186"/>
      <c r="O286" s="62"/>
      <c r="P286" s="62"/>
      <c r="Q286" s="62"/>
      <c r="R286" s="62"/>
      <c r="S286" s="62"/>
      <c r="T286" s="63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T286" s="15" t="s">
        <v>299</v>
      </c>
      <c r="AU286" s="15" t="s">
        <v>82</v>
      </c>
    </row>
    <row r="287" spans="1:65" s="2" customFormat="1" ht="16.5" customHeight="1">
      <c r="A287" s="32"/>
      <c r="B287" s="33"/>
      <c r="C287" s="169" t="s">
        <v>630</v>
      </c>
      <c r="D287" s="169" t="s">
        <v>129</v>
      </c>
      <c r="E287" s="170" t="s">
        <v>631</v>
      </c>
      <c r="F287" s="171" t="s">
        <v>632</v>
      </c>
      <c r="G287" s="172" t="s">
        <v>196</v>
      </c>
      <c r="H287" s="173">
        <v>10.56</v>
      </c>
      <c r="I287" s="174"/>
      <c r="J287" s="175">
        <f>ROUND(I287*H287,2)</f>
        <v>0</v>
      </c>
      <c r="K287" s="171" t="s">
        <v>296</v>
      </c>
      <c r="L287" s="37"/>
      <c r="M287" s="176" t="s">
        <v>19</v>
      </c>
      <c r="N287" s="177" t="s">
        <v>44</v>
      </c>
      <c r="O287" s="62"/>
      <c r="P287" s="178">
        <f>O287*H287</f>
        <v>0</v>
      </c>
      <c r="Q287" s="178">
        <v>3.29E-3</v>
      </c>
      <c r="R287" s="178">
        <f>Q287*H287</f>
        <v>3.47424E-2</v>
      </c>
      <c r="S287" s="178">
        <v>0</v>
      </c>
      <c r="T287" s="179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80" t="s">
        <v>133</v>
      </c>
      <c r="AT287" s="180" t="s">
        <v>129</v>
      </c>
      <c r="AU287" s="180" t="s">
        <v>82</v>
      </c>
      <c r="AY287" s="15" t="s">
        <v>128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15" t="s">
        <v>80</v>
      </c>
      <c r="BK287" s="181">
        <f>ROUND(I287*H287,2)</f>
        <v>0</v>
      </c>
      <c r="BL287" s="15" t="s">
        <v>133</v>
      </c>
      <c r="BM287" s="180" t="s">
        <v>633</v>
      </c>
    </row>
    <row r="288" spans="1:65" s="2" customFormat="1" ht="11.25">
      <c r="A288" s="32"/>
      <c r="B288" s="33"/>
      <c r="C288" s="34"/>
      <c r="D288" s="182" t="s">
        <v>135</v>
      </c>
      <c r="E288" s="34"/>
      <c r="F288" s="183" t="s">
        <v>634</v>
      </c>
      <c r="G288" s="34"/>
      <c r="H288" s="34"/>
      <c r="I288" s="184"/>
      <c r="J288" s="34"/>
      <c r="K288" s="34"/>
      <c r="L288" s="37"/>
      <c r="M288" s="185"/>
      <c r="N288" s="186"/>
      <c r="O288" s="62"/>
      <c r="P288" s="62"/>
      <c r="Q288" s="62"/>
      <c r="R288" s="62"/>
      <c r="S288" s="62"/>
      <c r="T288" s="63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T288" s="15" t="s">
        <v>135</v>
      </c>
      <c r="AU288" s="15" t="s">
        <v>82</v>
      </c>
    </row>
    <row r="289" spans="1:65" s="2" customFormat="1" ht="11.25">
      <c r="A289" s="32"/>
      <c r="B289" s="33"/>
      <c r="C289" s="34"/>
      <c r="D289" s="208" t="s">
        <v>299</v>
      </c>
      <c r="E289" s="34"/>
      <c r="F289" s="209" t="s">
        <v>635</v>
      </c>
      <c r="G289" s="34"/>
      <c r="H289" s="34"/>
      <c r="I289" s="184"/>
      <c r="J289" s="34"/>
      <c r="K289" s="34"/>
      <c r="L289" s="37"/>
      <c r="M289" s="185"/>
      <c r="N289" s="186"/>
      <c r="O289" s="62"/>
      <c r="P289" s="62"/>
      <c r="Q289" s="62"/>
      <c r="R289" s="62"/>
      <c r="S289" s="62"/>
      <c r="T289" s="63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T289" s="15" t="s">
        <v>299</v>
      </c>
      <c r="AU289" s="15" t="s">
        <v>82</v>
      </c>
    </row>
    <row r="290" spans="1:65" s="2" customFormat="1" ht="21.75" customHeight="1">
      <c r="A290" s="32"/>
      <c r="B290" s="33"/>
      <c r="C290" s="169" t="s">
        <v>636</v>
      </c>
      <c r="D290" s="169" t="s">
        <v>129</v>
      </c>
      <c r="E290" s="170" t="s">
        <v>637</v>
      </c>
      <c r="F290" s="171" t="s">
        <v>638</v>
      </c>
      <c r="G290" s="172" t="s">
        <v>231</v>
      </c>
      <c r="H290" s="173">
        <v>118.864</v>
      </c>
      <c r="I290" s="174"/>
      <c r="J290" s="175">
        <f>ROUND(I290*H290,2)</f>
        <v>0</v>
      </c>
      <c r="K290" s="171" t="s">
        <v>296</v>
      </c>
      <c r="L290" s="37"/>
      <c r="M290" s="176" t="s">
        <v>19</v>
      </c>
      <c r="N290" s="177" t="s">
        <v>44</v>
      </c>
      <c r="O290" s="62"/>
      <c r="P290" s="178">
        <f>O290*H290</f>
        <v>0</v>
      </c>
      <c r="Q290" s="178">
        <v>0</v>
      </c>
      <c r="R290" s="178">
        <f>Q290*H290</f>
        <v>0</v>
      </c>
      <c r="S290" s="178">
        <v>0</v>
      </c>
      <c r="T290" s="179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80" t="s">
        <v>133</v>
      </c>
      <c r="AT290" s="180" t="s">
        <v>129</v>
      </c>
      <c r="AU290" s="180" t="s">
        <v>82</v>
      </c>
      <c r="AY290" s="15" t="s">
        <v>128</v>
      </c>
      <c r="BE290" s="181">
        <f>IF(N290="základní",J290,0)</f>
        <v>0</v>
      </c>
      <c r="BF290" s="181">
        <f>IF(N290="snížená",J290,0)</f>
        <v>0</v>
      </c>
      <c r="BG290" s="181">
        <f>IF(N290="zákl. přenesená",J290,0)</f>
        <v>0</v>
      </c>
      <c r="BH290" s="181">
        <f>IF(N290="sníž. přenesená",J290,0)</f>
        <v>0</v>
      </c>
      <c r="BI290" s="181">
        <f>IF(N290="nulová",J290,0)</f>
        <v>0</v>
      </c>
      <c r="BJ290" s="15" t="s">
        <v>80</v>
      </c>
      <c r="BK290" s="181">
        <f>ROUND(I290*H290,2)</f>
        <v>0</v>
      </c>
      <c r="BL290" s="15" t="s">
        <v>133</v>
      </c>
      <c r="BM290" s="180" t="s">
        <v>639</v>
      </c>
    </row>
    <row r="291" spans="1:65" s="2" customFormat="1" ht="19.5">
      <c r="A291" s="32"/>
      <c r="B291" s="33"/>
      <c r="C291" s="34"/>
      <c r="D291" s="182" t="s">
        <v>135</v>
      </c>
      <c r="E291" s="34"/>
      <c r="F291" s="183" t="s">
        <v>640</v>
      </c>
      <c r="G291" s="34"/>
      <c r="H291" s="34"/>
      <c r="I291" s="184"/>
      <c r="J291" s="34"/>
      <c r="K291" s="34"/>
      <c r="L291" s="37"/>
      <c r="M291" s="185"/>
      <c r="N291" s="186"/>
      <c r="O291" s="62"/>
      <c r="P291" s="62"/>
      <c r="Q291" s="62"/>
      <c r="R291" s="62"/>
      <c r="S291" s="62"/>
      <c r="T291" s="63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T291" s="15" t="s">
        <v>135</v>
      </c>
      <c r="AU291" s="15" t="s">
        <v>82</v>
      </c>
    </row>
    <row r="292" spans="1:65" s="2" customFormat="1" ht="11.25">
      <c r="A292" s="32"/>
      <c r="B292" s="33"/>
      <c r="C292" s="34"/>
      <c r="D292" s="208" t="s">
        <v>299</v>
      </c>
      <c r="E292" s="34"/>
      <c r="F292" s="209" t="s">
        <v>641</v>
      </c>
      <c r="G292" s="34"/>
      <c r="H292" s="34"/>
      <c r="I292" s="184"/>
      <c r="J292" s="34"/>
      <c r="K292" s="34"/>
      <c r="L292" s="37"/>
      <c r="M292" s="185"/>
      <c r="N292" s="186"/>
      <c r="O292" s="62"/>
      <c r="P292" s="62"/>
      <c r="Q292" s="62"/>
      <c r="R292" s="62"/>
      <c r="S292" s="62"/>
      <c r="T292" s="63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T292" s="15" t="s">
        <v>299</v>
      </c>
      <c r="AU292" s="15" t="s">
        <v>82</v>
      </c>
    </row>
    <row r="293" spans="1:65" s="2" customFormat="1" ht="21.75" customHeight="1">
      <c r="A293" s="32"/>
      <c r="B293" s="33"/>
      <c r="C293" s="169" t="s">
        <v>642</v>
      </c>
      <c r="D293" s="169" t="s">
        <v>129</v>
      </c>
      <c r="E293" s="170" t="s">
        <v>643</v>
      </c>
      <c r="F293" s="171" t="s">
        <v>644</v>
      </c>
      <c r="G293" s="172" t="s">
        <v>231</v>
      </c>
      <c r="H293" s="173">
        <v>7131.84</v>
      </c>
      <c r="I293" s="174"/>
      <c r="J293" s="175">
        <f>ROUND(I293*H293,2)</f>
        <v>0</v>
      </c>
      <c r="K293" s="171" t="s">
        <v>296</v>
      </c>
      <c r="L293" s="37"/>
      <c r="M293" s="176" t="s">
        <v>19</v>
      </c>
      <c r="N293" s="177" t="s">
        <v>44</v>
      </c>
      <c r="O293" s="62"/>
      <c r="P293" s="178">
        <f>O293*H293</f>
        <v>0</v>
      </c>
      <c r="Q293" s="178">
        <v>0</v>
      </c>
      <c r="R293" s="178">
        <f>Q293*H293</f>
        <v>0</v>
      </c>
      <c r="S293" s="178">
        <v>0</v>
      </c>
      <c r="T293" s="179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80" t="s">
        <v>133</v>
      </c>
      <c r="AT293" s="180" t="s">
        <v>129</v>
      </c>
      <c r="AU293" s="180" t="s">
        <v>82</v>
      </c>
      <c r="AY293" s="15" t="s">
        <v>128</v>
      </c>
      <c r="BE293" s="181">
        <f>IF(N293="základní",J293,0)</f>
        <v>0</v>
      </c>
      <c r="BF293" s="181">
        <f>IF(N293="snížená",J293,0)</f>
        <v>0</v>
      </c>
      <c r="BG293" s="181">
        <f>IF(N293="zákl. přenesená",J293,0)</f>
        <v>0</v>
      </c>
      <c r="BH293" s="181">
        <f>IF(N293="sníž. přenesená",J293,0)</f>
        <v>0</v>
      </c>
      <c r="BI293" s="181">
        <f>IF(N293="nulová",J293,0)</f>
        <v>0</v>
      </c>
      <c r="BJ293" s="15" t="s">
        <v>80</v>
      </c>
      <c r="BK293" s="181">
        <f>ROUND(I293*H293,2)</f>
        <v>0</v>
      </c>
      <c r="BL293" s="15" t="s">
        <v>133</v>
      </c>
      <c r="BM293" s="180" t="s">
        <v>645</v>
      </c>
    </row>
    <row r="294" spans="1:65" s="2" customFormat="1" ht="19.5">
      <c r="A294" s="32"/>
      <c r="B294" s="33"/>
      <c r="C294" s="34"/>
      <c r="D294" s="182" t="s">
        <v>135</v>
      </c>
      <c r="E294" s="34"/>
      <c r="F294" s="183" t="s">
        <v>646</v>
      </c>
      <c r="G294" s="34"/>
      <c r="H294" s="34"/>
      <c r="I294" s="184"/>
      <c r="J294" s="34"/>
      <c r="K294" s="34"/>
      <c r="L294" s="37"/>
      <c r="M294" s="185"/>
      <c r="N294" s="186"/>
      <c r="O294" s="62"/>
      <c r="P294" s="62"/>
      <c r="Q294" s="62"/>
      <c r="R294" s="62"/>
      <c r="S294" s="62"/>
      <c r="T294" s="63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T294" s="15" t="s">
        <v>135</v>
      </c>
      <c r="AU294" s="15" t="s">
        <v>82</v>
      </c>
    </row>
    <row r="295" spans="1:65" s="2" customFormat="1" ht="11.25">
      <c r="A295" s="32"/>
      <c r="B295" s="33"/>
      <c r="C295" s="34"/>
      <c r="D295" s="208" t="s">
        <v>299</v>
      </c>
      <c r="E295" s="34"/>
      <c r="F295" s="209" t="s">
        <v>647</v>
      </c>
      <c r="G295" s="34"/>
      <c r="H295" s="34"/>
      <c r="I295" s="184"/>
      <c r="J295" s="34"/>
      <c r="K295" s="34"/>
      <c r="L295" s="37"/>
      <c r="M295" s="185"/>
      <c r="N295" s="186"/>
      <c r="O295" s="62"/>
      <c r="P295" s="62"/>
      <c r="Q295" s="62"/>
      <c r="R295" s="62"/>
      <c r="S295" s="62"/>
      <c r="T295" s="63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T295" s="15" t="s">
        <v>299</v>
      </c>
      <c r="AU295" s="15" t="s">
        <v>82</v>
      </c>
    </row>
    <row r="296" spans="1:65" s="2" customFormat="1" ht="24.2" customHeight="1">
      <c r="A296" s="32"/>
      <c r="B296" s="33"/>
      <c r="C296" s="169" t="s">
        <v>648</v>
      </c>
      <c r="D296" s="169" t="s">
        <v>129</v>
      </c>
      <c r="E296" s="170" t="s">
        <v>649</v>
      </c>
      <c r="F296" s="171" t="s">
        <v>650</v>
      </c>
      <c r="G296" s="172" t="s">
        <v>231</v>
      </c>
      <c r="H296" s="173">
        <v>118.864</v>
      </c>
      <c r="I296" s="174"/>
      <c r="J296" s="175">
        <f>ROUND(I296*H296,2)</f>
        <v>0</v>
      </c>
      <c r="K296" s="171" t="s">
        <v>296</v>
      </c>
      <c r="L296" s="37"/>
      <c r="M296" s="176" t="s">
        <v>19</v>
      </c>
      <c r="N296" s="177" t="s">
        <v>44</v>
      </c>
      <c r="O296" s="62"/>
      <c r="P296" s="178">
        <f>O296*H296</f>
        <v>0</v>
      </c>
      <c r="Q296" s="178">
        <v>0</v>
      </c>
      <c r="R296" s="178">
        <f>Q296*H296</f>
        <v>0</v>
      </c>
      <c r="S296" s="178">
        <v>0</v>
      </c>
      <c r="T296" s="179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80" t="s">
        <v>133</v>
      </c>
      <c r="AT296" s="180" t="s">
        <v>129</v>
      </c>
      <c r="AU296" s="180" t="s">
        <v>82</v>
      </c>
      <c r="AY296" s="15" t="s">
        <v>128</v>
      </c>
      <c r="BE296" s="181">
        <f>IF(N296="základní",J296,0)</f>
        <v>0</v>
      </c>
      <c r="BF296" s="181">
        <f>IF(N296="snížená",J296,0)</f>
        <v>0</v>
      </c>
      <c r="BG296" s="181">
        <f>IF(N296="zákl. přenesená",J296,0)</f>
        <v>0</v>
      </c>
      <c r="BH296" s="181">
        <f>IF(N296="sníž. přenesená",J296,0)</f>
        <v>0</v>
      </c>
      <c r="BI296" s="181">
        <f>IF(N296="nulová",J296,0)</f>
        <v>0</v>
      </c>
      <c r="BJ296" s="15" t="s">
        <v>80</v>
      </c>
      <c r="BK296" s="181">
        <f>ROUND(I296*H296,2)</f>
        <v>0</v>
      </c>
      <c r="BL296" s="15" t="s">
        <v>133</v>
      </c>
      <c r="BM296" s="180" t="s">
        <v>651</v>
      </c>
    </row>
    <row r="297" spans="1:65" s="2" customFormat="1" ht="19.5">
      <c r="A297" s="32"/>
      <c r="B297" s="33"/>
      <c r="C297" s="34"/>
      <c r="D297" s="182" t="s">
        <v>135</v>
      </c>
      <c r="E297" s="34"/>
      <c r="F297" s="183" t="s">
        <v>652</v>
      </c>
      <c r="G297" s="34"/>
      <c r="H297" s="34"/>
      <c r="I297" s="184"/>
      <c r="J297" s="34"/>
      <c r="K297" s="34"/>
      <c r="L297" s="37"/>
      <c r="M297" s="185"/>
      <c r="N297" s="186"/>
      <c r="O297" s="62"/>
      <c r="P297" s="62"/>
      <c r="Q297" s="62"/>
      <c r="R297" s="62"/>
      <c r="S297" s="62"/>
      <c r="T297" s="63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T297" s="15" t="s">
        <v>135</v>
      </c>
      <c r="AU297" s="15" t="s">
        <v>82</v>
      </c>
    </row>
    <row r="298" spans="1:65" s="2" customFormat="1" ht="11.25">
      <c r="A298" s="32"/>
      <c r="B298" s="33"/>
      <c r="C298" s="34"/>
      <c r="D298" s="208" t="s">
        <v>299</v>
      </c>
      <c r="E298" s="34"/>
      <c r="F298" s="209" t="s">
        <v>653</v>
      </c>
      <c r="G298" s="34"/>
      <c r="H298" s="34"/>
      <c r="I298" s="184"/>
      <c r="J298" s="34"/>
      <c r="K298" s="34"/>
      <c r="L298" s="37"/>
      <c r="M298" s="185"/>
      <c r="N298" s="186"/>
      <c r="O298" s="62"/>
      <c r="P298" s="62"/>
      <c r="Q298" s="62"/>
      <c r="R298" s="62"/>
      <c r="S298" s="62"/>
      <c r="T298" s="63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T298" s="15" t="s">
        <v>299</v>
      </c>
      <c r="AU298" s="15" t="s">
        <v>82</v>
      </c>
    </row>
    <row r="299" spans="1:65" s="2" customFormat="1" ht="16.5" customHeight="1">
      <c r="A299" s="32"/>
      <c r="B299" s="33"/>
      <c r="C299" s="169" t="s">
        <v>654</v>
      </c>
      <c r="D299" s="169" t="s">
        <v>129</v>
      </c>
      <c r="E299" s="170" t="s">
        <v>655</v>
      </c>
      <c r="F299" s="171" t="s">
        <v>656</v>
      </c>
      <c r="G299" s="172" t="s">
        <v>231</v>
      </c>
      <c r="H299" s="173">
        <v>118.864</v>
      </c>
      <c r="I299" s="174"/>
      <c r="J299" s="175">
        <f>ROUND(I299*H299,2)</f>
        <v>0</v>
      </c>
      <c r="K299" s="171" t="s">
        <v>296</v>
      </c>
      <c r="L299" s="37"/>
      <c r="M299" s="176" t="s">
        <v>19</v>
      </c>
      <c r="N299" s="177" t="s">
        <v>44</v>
      </c>
      <c r="O299" s="62"/>
      <c r="P299" s="178">
        <f>O299*H299</f>
        <v>0</v>
      </c>
      <c r="Q299" s="178">
        <v>0</v>
      </c>
      <c r="R299" s="178">
        <f>Q299*H299</f>
        <v>0</v>
      </c>
      <c r="S299" s="178">
        <v>0</v>
      </c>
      <c r="T299" s="179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80" t="s">
        <v>133</v>
      </c>
      <c r="AT299" s="180" t="s">
        <v>129</v>
      </c>
      <c r="AU299" s="180" t="s">
        <v>82</v>
      </c>
      <c r="AY299" s="15" t="s">
        <v>128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15" t="s">
        <v>80</v>
      </c>
      <c r="BK299" s="181">
        <f>ROUND(I299*H299,2)</f>
        <v>0</v>
      </c>
      <c r="BL299" s="15" t="s">
        <v>133</v>
      </c>
      <c r="BM299" s="180" t="s">
        <v>657</v>
      </c>
    </row>
    <row r="300" spans="1:65" s="2" customFormat="1" ht="11.25">
      <c r="A300" s="32"/>
      <c r="B300" s="33"/>
      <c r="C300" s="34"/>
      <c r="D300" s="182" t="s">
        <v>135</v>
      </c>
      <c r="E300" s="34"/>
      <c r="F300" s="183" t="s">
        <v>658</v>
      </c>
      <c r="G300" s="34"/>
      <c r="H300" s="34"/>
      <c r="I300" s="184"/>
      <c r="J300" s="34"/>
      <c r="K300" s="34"/>
      <c r="L300" s="37"/>
      <c r="M300" s="185"/>
      <c r="N300" s="186"/>
      <c r="O300" s="62"/>
      <c r="P300" s="62"/>
      <c r="Q300" s="62"/>
      <c r="R300" s="62"/>
      <c r="S300" s="62"/>
      <c r="T300" s="63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T300" s="15" t="s">
        <v>135</v>
      </c>
      <c r="AU300" s="15" t="s">
        <v>82</v>
      </c>
    </row>
    <row r="301" spans="1:65" s="2" customFormat="1" ht="11.25">
      <c r="A301" s="32"/>
      <c r="B301" s="33"/>
      <c r="C301" s="34"/>
      <c r="D301" s="208" t="s">
        <v>299</v>
      </c>
      <c r="E301" s="34"/>
      <c r="F301" s="209" t="s">
        <v>659</v>
      </c>
      <c r="G301" s="34"/>
      <c r="H301" s="34"/>
      <c r="I301" s="184"/>
      <c r="J301" s="34"/>
      <c r="K301" s="34"/>
      <c r="L301" s="37"/>
      <c r="M301" s="185"/>
      <c r="N301" s="186"/>
      <c r="O301" s="62"/>
      <c r="P301" s="62"/>
      <c r="Q301" s="62"/>
      <c r="R301" s="62"/>
      <c r="S301" s="62"/>
      <c r="T301" s="63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T301" s="15" t="s">
        <v>299</v>
      </c>
      <c r="AU301" s="15" t="s">
        <v>82</v>
      </c>
    </row>
    <row r="302" spans="1:65" s="2" customFormat="1" ht="16.5" customHeight="1">
      <c r="A302" s="32"/>
      <c r="B302" s="33"/>
      <c r="C302" s="169" t="s">
        <v>660</v>
      </c>
      <c r="D302" s="169" t="s">
        <v>129</v>
      </c>
      <c r="E302" s="170" t="s">
        <v>661</v>
      </c>
      <c r="F302" s="171" t="s">
        <v>662</v>
      </c>
      <c r="G302" s="172" t="s">
        <v>231</v>
      </c>
      <c r="H302" s="173">
        <v>7131.84</v>
      </c>
      <c r="I302" s="174"/>
      <c r="J302" s="175">
        <f>ROUND(I302*H302,2)</f>
        <v>0</v>
      </c>
      <c r="K302" s="171" t="s">
        <v>296</v>
      </c>
      <c r="L302" s="37"/>
      <c r="M302" s="176" t="s">
        <v>19</v>
      </c>
      <c r="N302" s="177" t="s">
        <v>44</v>
      </c>
      <c r="O302" s="62"/>
      <c r="P302" s="178">
        <f>O302*H302</f>
        <v>0</v>
      </c>
      <c r="Q302" s="178">
        <v>0</v>
      </c>
      <c r="R302" s="178">
        <f>Q302*H302</f>
        <v>0</v>
      </c>
      <c r="S302" s="178">
        <v>0</v>
      </c>
      <c r="T302" s="179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80" t="s">
        <v>133</v>
      </c>
      <c r="AT302" s="180" t="s">
        <v>129</v>
      </c>
      <c r="AU302" s="180" t="s">
        <v>82</v>
      </c>
      <c r="AY302" s="15" t="s">
        <v>128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15" t="s">
        <v>80</v>
      </c>
      <c r="BK302" s="181">
        <f>ROUND(I302*H302,2)</f>
        <v>0</v>
      </c>
      <c r="BL302" s="15" t="s">
        <v>133</v>
      </c>
      <c r="BM302" s="180" t="s">
        <v>663</v>
      </c>
    </row>
    <row r="303" spans="1:65" s="2" customFormat="1" ht="11.25">
      <c r="A303" s="32"/>
      <c r="B303" s="33"/>
      <c r="C303" s="34"/>
      <c r="D303" s="182" t="s">
        <v>135</v>
      </c>
      <c r="E303" s="34"/>
      <c r="F303" s="183" t="s">
        <v>664</v>
      </c>
      <c r="G303" s="34"/>
      <c r="H303" s="34"/>
      <c r="I303" s="184"/>
      <c r="J303" s="34"/>
      <c r="K303" s="34"/>
      <c r="L303" s="37"/>
      <c r="M303" s="185"/>
      <c r="N303" s="186"/>
      <c r="O303" s="62"/>
      <c r="P303" s="62"/>
      <c r="Q303" s="62"/>
      <c r="R303" s="62"/>
      <c r="S303" s="62"/>
      <c r="T303" s="63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T303" s="15" t="s">
        <v>135</v>
      </c>
      <c r="AU303" s="15" t="s">
        <v>82</v>
      </c>
    </row>
    <row r="304" spans="1:65" s="2" customFormat="1" ht="11.25">
      <c r="A304" s="32"/>
      <c r="B304" s="33"/>
      <c r="C304" s="34"/>
      <c r="D304" s="208" t="s">
        <v>299</v>
      </c>
      <c r="E304" s="34"/>
      <c r="F304" s="209" t="s">
        <v>665</v>
      </c>
      <c r="G304" s="34"/>
      <c r="H304" s="34"/>
      <c r="I304" s="184"/>
      <c r="J304" s="34"/>
      <c r="K304" s="34"/>
      <c r="L304" s="37"/>
      <c r="M304" s="185"/>
      <c r="N304" s="186"/>
      <c r="O304" s="62"/>
      <c r="P304" s="62"/>
      <c r="Q304" s="62"/>
      <c r="R304" s="62"/>
      <c r="S304" s="62"/>
      <c r="T304" s="63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T304" s="15" t="s">
        <v>299</v>
      </c>
      <c r="AU304" s="15" t="s">
        <v>82</v>
      </c>
    </row>
    <row r="305" spans="1:65" s="2" customFormat="1" ht="16.5" customHeight="1">
      <c r="A305" s="32"/>
      <c r="B305" s="33"/>
      <c r="C305" s="169" t="s">
        <v>666</v>
      </c>
      <c r="D305" s="169" t="s">
        <v>129</v>
      </c>
      <c r="E305" s="170" t="s">
        <v>667</v>
      </c>
      <c r="F305" s="171" t="s">
        <v>668</v>
      </c>
      <c r="G305" s="172" t="s">
        <v>150</v>
      </c>
      <c r="H305" s="173">
        <v>15.233000000000001</v>
      </c>
      <c r="I305" s="174"/>
      <c r="J305" s="175">
        <f>ROUND(I305*H305,2)</f>
        <v>0</v>
      </c>
      <c r="K305" s="171" t="s">
        <v>296</v>
      </c>
      <c r="L305" s="37"/>
      <c r="M305" s="176" t="s">
        <v>19</v>
      </c>
      <c r="N305" s="177" t="s">
        <v>44</v>
      </c>
      <c r="O305" s="62"/>
      <c r="P305" s="178">
        <f>O305*H305</f>
        <v>0</v>
      </c>
      <c r="Q305" s="178">
        <v>0.12</v>
      </c>
      <c r="R305" s="178">
        <f>Q305*H305</f>
        <v>1.82796</v>
      </c>
      <c r="S305" s="178">
        <v>2.4900000000000002</v>
      </c>
      <c r="T305" s="179">
        <f>S305*H305</f>
        <v>37.930170000000004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80" t="s">
        <v>133</v>
      </c>
      <c r="AT305" s="180" t="s">
        <v>129</v>
      </c>
      <c r="AU305" s="180" t="s">
        <v>82</v>
      </c>
      <c r="AY305" s="15" t="s">
        <v>128</v>
      </c>
      <c r="BE305" s="181">
        <f>IF(N305="základní",J305,0)</f>
        <v>0</v>
      </c>
      <c r="BF305" s="181">
        <f>IF(N305="snížená",J305,0)</f>
        <v>0</v>
      </c>
      <c r="BG305" s="181">
        <f>IF(N305="zákl. přenesená",J305,0)</f>
        <v>0</v>
      </c>
      <c r="BH305" s="181">
        <f>IF(N305="sníž. přenesená",J305,0)</f>
        <v>0</v>
      </c>
      <c r="BI305" s="181">
        <f>IF(N305="nulová",J305,0)</f>
        <v>0</v>
      </c>
      <c r="BJ305" s="15" t="s">
        <v>80</v>
      </c>
      <c r="BK305" s="181">
        <f>ROUND(I305*H305,2)</f>
        <v>0</v>
      </c>
      <c r="BL305" s="15" t="s">
        <v>133</v>
      </c>
      <c r="BM305" s="180" t="s">
        <v>669</v>
      </c>
    </row>
    <row r="306" spans="1:65" s="2" customFormat="1" ht="11.25">
      <c r="A306" s="32"/>
      <c r="B306" s="33"/>
      <c r="C306" s="34"/>
      <c r="D306" s="182" t="s">
        <v>135</v>
      </c>
      <c r="E306" s="34"/>
      <c r="F306" s="183" t="s">
        <v>670</v>
      </c>
      <c r="G306" s="34"/>
      <c r="H306" s="34"/>
      <c r="I306" s="184"/>
      <c r="J306" s="34"/>
      <c r="K306" s="34"/>
      <c r="L306" s="37"/>
      <c r="M306" s="185"/>
      <c r="N306" s="186"/>
      <c r="O306" s="62"/>
      <c r="P306" s="62"/>
      <c r="Q306" s="62"/>
      <c r="R306" s="62"/>
      <c r="S306" s="62"/>
      <c r="T306" s="63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T306" s="15" t="s">
        <v>135</v>
      </c>
      <c r="AU306" s="15" t="s">
        <v>82</v>
      </c>
    </row>
    <row r="307" spans="1:65" s="2" customFormat="1" ht="11.25">
      <c r="A307" s="32"/>
      <c r="B307" s="33"/>
      <c r="C307" s="34"/>
      <c r="D307" s="208" t="s">
        <v>299</v>
      </c>
      <c r="E307" s="34"/>
      <c r="F307" s="209" t="s">
        <v>671</v>
      </c>
      <c r="G307" s="34"/>
      <c r="H307" s="34"/>
      <c r="I307" s="184"/>
      <c r="J307" s="34"/>
      <c r="K307" s="34"/>
      <c r="L307" s="37"/>
      <c r="M307" s="185"/>
      <c r="N307" s="186"/>
      <c r="O307" s="62"/>
      <c r="P307" s="62"/>
      <c r="Q307" s="62"/>
      <c r="R307" s="62"/>
      <c r="S307" s="62"/>
      <c r="T307" s="63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T307" s="15" t="s">
        <v>299</v>
      </c>
      <c r="AU307" s="15" t="s">
        <v>82</v>
      </c>
    </row>
    <row r="308" spans="1:65" s="2" customFormat="1" ht="16.5" customHeight="1">
      <c r="A308" s="32"/>
      <c r="B308" s="33"/>
      <c r="C308" s="169" t="s">
        <v>672</v>
      </c>
      <c r="D308" s="169" t="s">
        <v>129</v>
      </c>
      <c r="E308" s="170" t="s">
        <v>673</v>
      </c>
      <c r="F308" s="171" t="s">
        <v>674</v>
      </c>
      <c r="G308" s="172" t="s">
        <v>150</v>
      </c>
      <c r="H308" s="173">
        <v>20.006</v>
      </c>
      <c r="I308" s="174"/>
      <c r="J308" s="175">
        <f>ROUND(I308*H308,2)</f>
        <v>0</v>
      </c>
      <c r="K308" s="171" t="s">
        <v>296</v>
      </c>
      <c r="L308" s="37"/>
      <c r="M308" s="176" t="s">
        <v>19</v>
      </c>
      <c r="N308" s="177" t="s">
        <v>44</v>
      </c>
      <c r="O308" s="62"/>
      <c r="P308" s="178">
        <f>O308*H308</f>
        <v>0</v>
      </c>
      <c r="Q308" s="178">
        <v>0.12171</v>
      </c>
      <c r="R308" s="178">
        <f>Q308*H308</f>
        <v>2.4349302599999998</v>
      </c>
      <c r="S308" s="178">
        <v>2.4</v>
      </c>
      <c r="T308" s="179">
        <f>S308*H308</f>
        <v>48.014400000000002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80" t="s">
        <v>133</v>
      </c>
      <c r="AT308" s="180" t="s">
        <v>129</v>
      </c>
      <c r="AU308" s="180" t="s">
        <v>82</v>
      </c>
      <c r="AY308" s="15" t="s">
        <v>128</v>
      </c>
      <c r="BE308" s="181">
        <f>IF(N308="základní",J308,0)</f>
        <v>0</v>
      </c>
      <c r="BF308" s="181">
        <f>IF(N308="snížená",J308,0)</f>
        <v>0</v>
      </c>
      <c r="BG308" s="181">
        <f>IF(N308="zákl. přenesená",J308,0)</f>
        <v>0</v>
      </c>
      <c r="BH308" s="181">
        <f>IF(N308="sníž. přenesená",J308,0)</f>
        <v>0</v>
      </c>
      <c r="BI308" s="181">
        <f>IF(N308="nulová",J308,0)</f>
        <v>0</v>
      </c>
      <c r="BJ308" s="15" t="s">
        <v>80</v>
      </c>
      <c r="BK308" s="181">
        <f>ROUND(I308*H308,2)</f>
        <v>0</v>
      </c>
      <c r="BL308" s="15" t="s">
        <v>133</v>
      </c>
      <c r="BM308" s="180" t="s">
        <v>675</v>
      </c>
    </row>
    <row r="309" spans="1:65" s="2" customFormat="1" ht="11.25">
      <c r="A309" s="32"/>
      <c r="B309" s="33"/>
      <c r="C309" s="34"/>
      <c r="D309" s="182" t="s">
        <v>135</v>
      </c>
      <c r="E309" s="34"/>
      <c r="F309" s="183" t="s">
        <v>676</v>
      </c>
      <c r="G309" s="34"/>
      <c r="H309" s="34"/>
      <c r="I309" s="184"/>
      <c r="J309" s="34"/>
      <c r="K309" s="34"/>
      <c r="L309" s="37"/>
      <c r="M309" s="185"/>
      <c r="N309" s="186"/>
      <c r="O309" s="62"/>
      <c r="P309" s="62"/>
      <c r="Q309" s="62"/>
      <c r="R309" s="62"/>
      <c r="S309" s="62"/>
      <c r="T309" s="63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T309" s="15" t="s">
        <v>135</v>
      </c>
      <c r="AU309" s="15" t="s">
        <v>82</v>
      </c>
    </row>
    <row r="310" spans="1:65" s="2" customFormat="1" ht="11.25">
      <c r="A310" s="32"/>
      <c r="B310" s="33"/>
      <c r="C310" s="34"/>
      <c r="D310" s="208" t="s">
        <v>299</v>
      </c>
      <c r="E310" s="34"/>
      <c r="F310" s="209" t="s">
        <v>677</v>
      </c>
      <c r="G310" s="34"/>
      <c r="H310" s="34"/>
      <c r="I310" s="184"/>
      <c r="J310" s="34"/>
      <c r="K310" s="34"/>
      <c r="L310" s="37"/>
      <c r="M310" s="185"/>
      <c r="N310" s="186"/>
      <c r="O310" s="62"/>
      <c r="P310" s="62"/>
      <c r="Q310" s="62"/>
      <c r="R310" s="62"/>
      <c r="S310" s="62"/>
      <c r="T310" s="63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T310" s="15" t="s">
        <v>299</v>
      </c>
      <c r="AU310" s="15" t="s">
        <v>82</v>
      </c>
    </row>
    <row r="311" spans="1:65" s="2" customFormat="1" ht="16.5" customHeight="1">
      <c r="A311" s="32"/>
      <c r="B311" s="33"/>
      <c r="C311" s="169" t="s">
        <v>678</v>
      </c>
      <c r="D311" s="169" t="s">
        <v>129</v>
      </c>
      <c r="E311" s="170" t="s">
        <v>679</v>
      </c>
      <c r="F311" s="171" t="s">
        <v>680</v>
      </c>
      <c r="G311" s="172" t="s">
        <v>424</v>
      </c>
      <c r="H311" s="173">
        <v>5000</v>
      </c>
      <c r="I311" s="174"/>
      <c r="J311" s="175">
        <f>ROUND(I311*H311,2)</f>
        <v>0</v>
      </c>
      <c r="K311" s="171" t="s">
        <v>296</v>
      </c>
      <c r="L311" s="37"/>
      <c r="M311" s="176" t="s">
        <v>19</v>
      </c>
      <c r="N311" s="177" t="s">
        <v>44</v>
      </c>
      <c r="O311" s="62"/>
      <c r="P311" s="178">
        <f>O311*H311</f>
        <v>0</v>
      </c>
      <c r="Q311" s="178">
        <v>0</v>
      </c>
      <c r="R311" s="178">
        <f>Q311*H311</f>
        <v>0</v>
      </c>
      <c r="S311" s="178">
        <v>1E-3</v>
      </c>
      <c r="T311" s="179">
        <f>S311*H311</f>
        <v>5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80" t="s">
        <v>133</v>
      </c>
      <c r="AT311" s="180" t="s">
        <v>129</v>
      </c>
      <c r="AU311" s="180" t="s">
        <v>82</v>
      </c>
      <c r="AY311" s="15" t="s">
        <v>128</v>
      </c>
      <c r="BE311" s="181">
        <f>IF(N311="základní",J311,0)</f>
        <v>0</v>
      </c>
      <c r="BF311" s="181">
        <f>IF(N311="snížená",J311,0)</f>
        <v>0</v>
      </c>
      <c r="BG311" s="181">
        <f>IF(N311="zákl. přenesená",J311,0)</f>
        <v>0</v>
      </c>
      <c r="BH311" s="181">
        <f>IF(N311="sníž. přenesená",J311,0)</f>
        <v>0</v>
      </c>
      <c r="BI311" s="181">
        <f>IF(N311="nulová",J311,0)</f>
        <v>0</v>
      </c>
      <c r="BJ311" s="15" t="s">
        <v>80</v>
      </c>
      <c r="BK311" s="181">
        <f>ROUND(I311*H311,2)</f>
        <v>0</v>
      </c>
      <c r="BL311" s="15" t="s">
        <v>133</v>
      </c>
      <c r="BM311" s="180" t="s">
        <v>681</v>
      </c>
    </row>
    <row r="312" spans="1:65" s="2" customFormat="1" ht="19.5">
      <c r="A312" s="32"/>
      <c r="B312" s="33"/>
      <c r="C312" s="34"/>
      <c r="D312" s="182" t="s">
        <v>135</v>
      </c>
      <c r="E312" s="34"/>
      <c r="F312" s="183" t="s">
        <v>682</v>
      </c>
      <c r="G312" s="34"/>
      <c r="H312" s="34"/>
      <c r="I312" s="184"/>
      <c r="J312" s="34"/>
      <c r="K312" s="34"/>
      <c r="L312" s="37"/>
      <c r="M312" s="185"/>
      <c r="N312" s="186"/>
      <c r="O312" s="62"/>
      <c r="P312" s="62"/>
      <c r="Q312" s="62"/>
      <c r="R312" s="62"/>
      <c r="S312" s="62"/>
      <c r="T312" s="63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T312" s="15" t="s">
        <v>135</v>
      </c>
      <c r="AU312" s="15" t="s">
        <v>82</v>
      </c>
    </row>
    <row r="313" spans="1:65" s="2" customFormat="1" ht="11.25">
      <c r="A313" s="32"/>
      <c r="B313" s="33"/>
      <c r="C313" s="34"/>
      <c r="D313" s="208" t="s">
        <v>299</v>
      </c>
      <c r="E313" s="34"/>
      <c r="F313" s="209" t="s">
        <v>683</v>
      </c>
      <c r="G313" s="34"/>
      <c r="H313" s="34"/>
      <c r="I313" s="184"/>
      <c r="J313" s="34"/>
      <c r="K313" s="34"/>
      <c r="L313" s="37"/>
      <c r="M313" s="185"/>
      <c r="N313" s="186"/>
      <c r="O313" s="62"/>
      <c r="P313" s="62"/>
      <c r="Q313" s="62"/>
      <c r="R313" s="62"/>
      <c r="S313" s="62"/>
      <c r="T313" s="63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T313" s="15" t="s">
        <v>299</v>
      </c>
      <c r="AU313" s="15" t="s">
        <v>82</v>
      </c>
    </row>
    <row r="314" spans="1:65" s="2" customFormat="1" ht="16.5" customHeight="1">
      <c r="A314" s="32"/>
      <c r="B314" s="33"/>
      <c r="C314" s="169" t="s">
        <v>684</v>
      </c>
      <c r="D314" s="169" t="s">
        <v>129</v>
      </c>
      <c r="E314" s="170" t="s">
        <v>685</v>
      </c>
      <c r="F314" s="171" t="s">
        <v>686</v>
      </c>
      <c r="G314" s="172" t="s">
        <v>231</v>
      </c>
      <c r="H314" s="173">
        <v>71.763999999999996</v>
      </c>
      <c r="I314" s="174"/>
      <c r="J314" s="175">
        <f>ROUND(I314*H314,2)</f>
        <v>0</v>
      </c>
      <c r="K314" s="171" t="s">
        <v>296</v>
      </c>
      <c r="L314" s="37"/>
      <c r="M314" s="176" t="s">
        <v>19</v>
      </c>
      <c r="N314" s="177" t="s">
        <v>44</v>
      </c>
      <c r="O314" s="62"/>
      <c r="P314" s="178">
        <f>O314*H314</f>
        <v>0</v>
      </c>
      <c r="Q314" s="178">
        <v>0</v>
      </c>
      <c r="R314" s="178">
        <f>Q314*H314</f>
        <v>0</v>
      </c>
      <c r="S314" s="178">
        <v>7.4999999999999997E-2</v>
      </c>
      <c r="T314" s="179">
        <f>S314*H314</f>
        <v>5.3822999999999999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80" t="s">
        <v>133</v>
      </c>
      <c r="AT314" s="180" t="s">
        <v>129</v>
      </c>
      <c r="AU314" s="180" t="s">
        <v>82</v>
      </c>
      <c r="AY314" s="15" t="s">
        <v>128</v>
      </c>
      <c r="BE314" s="181">
        <f>IF(N314="základní",J314,0)</f>
        <v>0</v>
      </c>
      <c r="BF314" s="181">
        <f>IF(N314="snížená",J314,0)</f>
        <v>0</v>
      </c>
      <c r="BG314" s="181">
        <f>IF(N314="zákl. přenesená",J314,0)</f>
        <v>0</v>
      </c>
      <c r="BH314" s="181">
        <f>IF(N314="sníž. přenesená",J314,0)</f>
        <v>0</v>
      </c>
      <c r="BI314" s="181">
        <f>IF(N314="nulová",J314,0)</f>
        <v>0</v>
      </c>
      <c r="BJ314" s="15" t="s">
        <v>80</v>
      </c>
      <c r="BK314" s="181">
        <f>ROUND(I314*H314,2)</f>
        <v>0</v>
      </c>
      <c r="BL314" s="15" t="s">
        <v>133</v>
      </c>
      <c r="BM314" s="180" t="s">
        <v>687</v>
      </c>
    </row>
    <row r="315" spans="1:65" s="2" customFormat="1" ht="11.25">
      <c r="A315" s="32"/>
      <c r="B315" s="33"/>
      <c r="C315" s="34"/>
      <c r="D315" s="182" t="s">
        <v>135</v>
      </c>
      <c r="E315" s="34"/>
      <c r="F315" s="183" t="s">
        <v>688</v>
      </c>
      <c r="G315" s="34"/>
      <c r="H315" s="34"/>
      <c r="I315" s="184"/>
      <c r="J315" s="34"/>
      <c r="K315" s="34"/>
      <c r="L315" s="37"/>
      <c r="M315" s="185"/>
      <c r="N315" s="186"/>
      <c r="O315" s="62"/>
      <c r="P315" s="62"/>
      <c r="Q315" s="62"/>
      <c r="R315" s="62"/>
      <c r="S315" s="62"/>
      <c r="T315" s="63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T315" s="15" t="s">
        <v>135</v>
      </c>
      <c r="AU315" s="15" t="s">
        <v>82</v>
      </c>
    </row>
    <row r="316" spans="1:65" s="2" customFormat="1" ht="11.25">
      <c r="A316" s="32"/>
      <c r="B316" s="33"/>
      <c r="C316" s="34"/>
      <c r="D316" s="208" t="s">
        <v>299</v>
      </c>
      <c r="E316" s="34"/>
      <c r="F316" s="209" t="s">
        <v>689</v>
      </c>
      <c r="G316" s="34"/>
      <c r="H316" s="34"/>
      <c r="I316" s="184"/>
      <c r="J316" s="34"/>
      <c r="K316" s="34"/>
      <c r="L316" s="37"/>
      <c r="M316" s="185"/>
      <c r="N316" s="186"/>
      <c r="O316" s="62"/>
      <c r="P316" s="62"/>
      <c r="Q316" s="62"/>
      <c r="R316" s="62"/>
      <c r="S316" s="62"/>
      <c r="T316" s="63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T316" s="15" t="s">
        <v>299</v>
      </c>
      <c r="AU316" s="15" t="s">
        <v>82</v>
      </c>
    </row>
    <row r="317" spans="1:65" s="2" customFormat="1" ht="16.5" customHeight="1">
      <c r="A317" s="32"/>
      <c r="B317" s="33"/>
      <c r="C317" s="169" t="s">
        <v>690</v>
      </c>
      <c r="D317" s="169" t="s">
        <v>129</v>
      </c>
      <c r="E317" s="170" t="s">
        <v>691</v>
      </c>
      <c r="F317" s="171" t="s">
        <v>692</v>
      </c>
      <c r="G317" s="172" t="s">
        <v>231</v>
      </c>
      <c r="H317" s="173">
        <v>71.763999999999996</v>
      </c>
      <c r="I317" s="174"/>
      <c r="J317" s="175">
        <f>ROUND(I317*H317,2)</f>
        <v>0</v>
      </c>
      <c r="K317" s="171" t="s">
        <v>296</v>
      </c>
      <c r="L317" s="37"/>
      <c r="M317" s="176" t="s">
        <v>19</v>
      </c>
      <c r="N317" s="177" t="s">
        <v>44</v>
      </c>
      <c r="O317" s="62"/>
      <c r="P317" s="178">
        <f>O317*H317</f>
        <v>0</v>
      </c>
      <c r="Q317" s="178">
        <v>0</v>
      </c>
      <c r="R317" s="178">
        <f>Q317*H317</f>
        <v>0</v>
      </c>
      <c r="S317" s="178">
        <v>3.95E-2</v>
      </c>
      <c r="T317" s="179">
        <f>S317*H317</f>
        <v>2.8346779999999998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80" t="s">
        <v>133</v>
      </c>
      <c r="AT317" s="180" t="s">
        <v>129</v>
      </c>
      <c r="AU317" s="180" t="s">
        <v>82</v>
      </c>
      <c r="AY317" s="15" t="s">
        <v>128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15" t="s">
        <v>80</v>
      </c>
      <c r="BK317" s="181">
        <f>ROUND(I317*H317,2)</f>
        <v>0</v>
      </c>
      <c r="BL317" s="15" t="s">
        <v>133</v>
      </c>
      <c r="BM317" s="180" t="s">
        <v>693</v>
      </c>
    </row>
    <row r="318" spans="1:65" s="2" customFormat="1" ht="11.25">
      <c r="A318" s="32"/>
      <c r="B318" s="33"/>
      <c r="C318" s="34"/>
      <c r="D318" s="182" t="s">
        <v>135</v>
      </c>
      <c r="E318" s="34"/>
      <c r="F318" s="183" t="s">
        <v>694</v>
      </c>
      <c r="G318" s="34"/>
      <c r="H318" s="34"/>
      <c r="I318" s="184"/>
      <c r="J318" s="34"/>
      <c r="K318" s="34"/>
      <c r="L318" s="37"/>
      <c r="M318" s="185"/>
      <c r="N318" s="186"/>
      <c r="O318" s="62"/>
      <c r="P318" s="62"/>
      <c r="Q318" s="62"/>
      <c r="R318" s="62"/>
      <c r="S318" s="62"/>
      <c r="T318" s="63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T318" s="15" t="s">
        <v>135</v>
      </c>
      <c r="AU318" s="15" t="s">
        <v>82</v>
      </c>
    </row>
    <row r="319" spans="1:65" s="2" customFormat="1" ht="11.25">
      <c r="A319" s="32"/>
      <c r="B319" s="33"/>
      <c r="C319" s="34"/>
      <c r="D319" s="208" t="s">
        <v>299</v>
      </c>
      <c r="E319" s="34"/>
      <c r="F319" s="209" t="s">
        <v>695</v>
      </c>
      <c r="G319" s="34"/>
      <c r="H319" s="34"/>
      <c r="I319" s="184"/>
      <c r="J319" s="34"/>
      <c r="K319" s="34"/>
      <c r="L319" s="37"/>
      <c r="M319" s="185"/>
      <c r="N319" s="186"/>
      <c r="O319" s="62"/>
      <c r="P319" s="62"/>
      <c r="Q319" s="62"/>
      <c r="R319" s="62"/>
      <c r="S319" s="62"/>
      <c r="T319" s="63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T319" s="15" t="s">
        <v>299</v>
      </c>
      <c r="AU319" s="15" t="s">
        <v>82</v>
      </c>
    </row>
    <row r="320" spans="1:65" s="2" customFormat="1" ht="16.5" customHeight="1">
      <c r="A320" s="32"/>
      <c r="B320" s="33"/>
      <c r="C320" s="169" t="s">
        <v>696</v>
      </c>
      <c r="D320" s="169" t="s">
        <v>129</v>
      </c>
      <c r="E320" s="170" t="s">
        <v>697</v>
      </c>
      <c r="F320" s="171" t="s">
        <v>698</v>
      </c>
      <c r="G320" s="172" t="s">
        <v>231</v>
      </c>
      <c r="H320" s="173">
        <v>71.763999999999996</v>
      </c>
      <c r="I320" s="174"/>
      <c r="J320" s="175">
        <f>ROUND(I320*H320,2)</f>
        <v>0</v>
      </c>
      <c r="K320" s="171" t="s">
        <v>296</v>
      </c>
      <c r="L320" s="37"/>
      <c r="M320" s="176" t="s">
        <v>19</v>
      </c>
      <c r="N320" s="177" t="s">
        <v>44</v>
      </c>
      <c r="O320" s="62"/>
      <c r="P320" s="178">
        <f>O320*H320</f>
        <v>0</v>
      </c>
      <c r="Q320" s="178">
        <v>3.9079999999999997E-2</v>
      </c>
      <c r="R320" s="178">
        <f>Q320*H320</f>
        <v>2.8045371199999996</v>
      </c>
      <c r="S320" s="178">
        <v>0</v>
      </c>
      <c r="T320" s="179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80" t="s">
        <v>133</v>
      </c>
      <c r="AT320" s="180" t="s">
        <v>129</v>
      </c>
      <c r="AU320" s="180" t="s">
        <v>82</v>
      </c>
      <c r="AY320" s="15" t="s">
        <v>128</v>
      </c>
      <c r="BE320" s="181">
        <f>IF(N320="základní",J320,0)</f>
        <v>0</v>
      </c>
      <c r="BF320" s="181">
        <f>IF(N320="snížená",J320,0)</f>
        <v>0</v>
      </c>
      <c r="BG320" s="181">
        <f>IF(N320="zákl. přenesená",J320,0)</f>
        <v>0</v>
      </c>
      <c r="BH320" s="181">
        <f>IF(N320="sníž. přenesená",J320,0)</f>
        <v>0</v>
      </c>
      <c r="BI320" s="181">
        <f>IF(N320="nulová",J320,0)</f>
        <v>0</v>
      </c>
      <c r="BJ320" s="15" t="s">
        <v>80</v>
      </c>
      <c r="BK320" s="181">
        <f>ROUND(I320*H320,2)</f>
        <v>0</v>
      </c>
      <c r="BL320" s="15" t="s">
        <v>133</v>
      </c>
      <c r="BM320" s="180" t="s">
        <v>699</v>
      </c>
    </row>
    <row r="321" spans="1:65" s="2" customFormat="1" ht="11.25">
      <c r="A321" s="32"/>
      <c r="B321" s="33"/>
      <c r="C321" s="34"/>
      <c r="D321" s="182" t="s">
        <v>135</v>
      </c>
      <c r="E321" s="34"/>
      <c r="F321" s="183" t="s">
        <v>700</v>
      </c>
      <c r="G321" s="34"/>
      <c r="H321" s="34"/>
      <c r="I321" s="184"/>
      <c r="J321" s="34"/>
      <c r="K321" s="34"/>
      <c r="L321" s="37"/>
      <c r="M321" s="185"/>
      <c r="N321" s="186"/>
      <c r="O321" s="62"/>
      <c r="P321" s="62"/>
      <c r="Q321" s="62"/>
      <c r="R321" s="62"/>
      <c r="S321" s="62"/>
      <c r="T321" s="63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T321" s="15" t="s">
        <v>135</v>
      </c>
      <c r="AU321" s="15" t="s">
        <v>82</v>
      </c>
    </row>
    <row r="322" spans="1:65" s="2" customFormat="1" ht="11.25">
      <c r="A322" s="32"/>
      <c r="B322" s="33"/>
      <c r="C322" s="34"/>
      <c r="D322" s="208" t="s">
        <v>299</v>
      </c>
      <c r="E322" s="34"/>
      <c r="F322" s="209" t="s">
        <v>701</v>
      </c>
      <c r="G322" s="34"/>
      <c r="H322" s="34"/>
      <c r="I322" s="184"/>
      <c r="J322" s="34"/>
      <c r="K322" s="34"/>
      <c r="L322" s="37"/>
      <c r="M322" s="185"/>
      <c r="N322" s="186"/>
      <c r="O322" s="62"/>
      <c r="P322" s="62"/>
      <c r="Q322" s="62"/>
      <c r="R322" s="62"/>
      <c r="S322" s="62"/>
      <c r="T322" s="63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T322" s="15" t="s">
        <v>299</v>
      </c>
      <c r="AU322" s="15" t="s">
        <v>82</v>
      </c>
    </row>
    <row r="323" spans="1:65" s="2" customFormat="1" ht="16.5" customHeight="1">
      <c r="A323" s="32"/>
      <c r="B323" s="33"/>
      <c r="C323" s="169" t="s">
        <v>702</v>
      </c>
      <c r="D323" s="169" t="s">
        <v>129</v>
      </c>
      <c r="E323" s="170" t="s">
        <v>703</v>
      </c>
      <c r="F323" s="171" t="s">
        <v>704</v>
      </c>
      <c r="G323" s="172" t="s">
        <v>231</v>
      </c>
      <c r="H323" s="173">
        <v>71.763999999999996</v>
      </c>
      <c r="I323" s="174"/>
      <c r="J323" s="175">
        <f>ROUND(I323*H323,2)</f>
        <v>0</v>
      </c>
      <c r="K323" s="171" t="s">
        <v>296</v>
      </c>
      <c r="L323" s="37"/>
      <c r="M323" s="176" t="s">
        <v>19</v>
      </c>
      <c r="N323" s="177" t="s">
        <v>44</v>
      </c>
      <c r="O323" s="62"/>
      <c r="P323" s="178">
        <f>O323*H323</f>
        <v>0</v>
      </c>
      <c r="Q323" s="178">
        <v>0</v>
      </c>
      <c r="R323" s="178">
        <f>Q323*H323</f>
        <v>0</v>
      </c>
      <c r="S323" s="178">
        <v>0</v>
      </c>
      <c r="T323" s="179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80" t="s">
        <v>133</v>
      </c>
      <c r="AT323" s="180" t="s">
        <v>129</v>
      </c>
      <c r="AU323" s="180" t="s">
        <v>82</v>
      </c>
      <c r="AY323" s="15" t="s">
        <v>128</v>
      </c>
      <c r="BE323" s="181">
        <f>IF(N323="základní",J323,0)</f>
        <v>0</v>
      </c>
      <c r="BF323" s="181">
        <f>IF(N323="snížená",J323,0)</f>
        <v>0</v>
      </c>
      <c r="BG323" s="181">
        <f>IF(N323="zákl. přenesená",J323,0)</f>
        <v>0</v>
      </c>
      <c r="BH323" s="181">
        <f>IF(N323="sníž. přenesená",J323,0)</f>
        <v>0</v>
      </c>
      <c r="BI323" s="181">
        <f>IF(N323="nulová",J323,0)</f>
        <v>0</v>
      </c>
      <c r="BJ323" s="15" t="s">
        <v>80</v>
      </c>
      <c r="BK323" s="181">
        <f>ROUND(I323*H323,2)</f>
        <v>0</v>
      </c>
      <c r="BL323" s="15" t="s">
        <v>133</v>
      </c>
      <c r="BM323" s="180" t="s">
        <v>705</v>
      </c>
    </row>
    <row r="324" spans="1:65" s="2" customFormat="1" ht="11.25">
      <c r="A324" s="32"/>
      <c r="B324" s="33"/>
      <c r="C324" s="34"/>
      <c r="D324" s="182" t="s">
        <v>135</v>
      </c>
      <c r="E324" s="34"/>
      <c r="F324" s="183" t="s">
        <v>706</v>
      </c>
      <c r="G324" s="34"/>
      <c r="H324" s="34"/>
      <c r="I324" s="184"/>
      <c r="J324" s="34"/>
      <c r="K324" s="34"/>
      <c r="L324" s="37"/>
      <c r="M324" s="185"/>
      <c r="N324" s="186"/>
      <c r="O324" s="62"/>
      <c r="P324" s="62"/>
      <c r="Q324" s="62"/>
      <c r="R324" s="62"/>
      <c r="S324" s="62"/>
      <c r="T324" s="63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T324" s="15" t="s">
        <v>135</v>
      </c>
      <c r="AU324" s="15" t="s">
        <v>82</v>
      </c>
    </row>
    <row r="325" spans="1:65" s="2" customFormat="1" ht="11.25">
      <c r="A325" s="32"/>
      <c r="B325" s="33"/>
      <c r="C325" s="34"/>
      <c r="D325" s="208" t="s">
        <v>299</v>
      </c>
      <c r="E325" s="34"/>
      <c r="F325" s="209" t="s">
        <v>707</v>
      </c>
      <c r="G325" s="34"/>
      <c r="H325" s="34"/>
      <c r="I325" s="184"/>
      <c r="J325" s="34"/>
      <c r="K325" s="34"/>
      <c r="L325" s="37"/>
      <c r="M325" s="185"/>
      <c r="N325" s="186"/>
      <c r="O325" s="62"/>
      <c r="P325" s="62"/>
      <c r="Q325" s="62"/>
      <c r="R325" s="62"/>
      <c r="S325" s="62"/>
      <c r="T325" s="63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T325" s="15" t="s">
        <v>299</v>
      </c>
      <c r="AU325" s="15" t="s">
        <v>82</v>
      </c>
    </row>
    <row r="326" spans="1:65" s="2" customFormat="1" ht="21.75" customHeight="1">
      <c r="A326" s="32"/>
      <c r="B326" s="33"/>
      <c r="C326" s="169" t="s">
        <v>708</v>
      </c>
      <c r="D326" s="169" t="s">
        <v>129</v>
      </c>
      <c r="E326" s="170" t="s">
        <v>709</v>
      </c>
      <c r="F326" s="171" t="s">
        <v>710</v>
      </c>
      <c r="G326" s="172" t="s">
        <v>196</v>
      </c>
      <c r="H326" s="173">
        <v>4</v>
      </c>
      <c r="I326" s="174"/>
      <c r="J326" s="175">
        <f>ROUND(I326*H326,2)</f>
        <v>0</v>
      </c>
      <c r="K326" s="171" t="s">
        <v>296</v>
      </c>
      <c r="L326" s="37"/>
      <c r="M326" s="176" t="s">
        <v>19</v>
      </c>
      <c r="N326" s="177" t="s">
        <v>44</v>
      </c>
      <c r="O326" s="62"/>
      <c r="P326" s="178">
        <f>O326*H326</f>
        <v>0</v>
      </c>
      <c r="Q326" s="178">
        <v>1.2199999999999999E-3</v>
      </c>
      <c r="R326" s="178">
        <f>Q326*H326</f>
        <v>4.8799999999999998E-3</v>
      </c>
      <c r="S326" s="178">
        <v>1E-3</v>
      </c>
      <c r="T326" s="179">
        <f>S326*H326</f>
        <v>4.0000000000000001E-3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80" t="s">
        <v>133</v>
      </c>
      <c r="AT326" s="180" t="s">
        <v>129</v>
      </c>
      <c r="AU326" s="180" t="s">
        <v>82</v>
      </c>
      <c r="AY326" s="15" t="s">
        <v>128</v>
      </c>
      <c r="BE326" s="181">
        <f>IF(N326="základní",J326,0)</f>
        <v>0</v>
      </c>
      <c r="BF326" s="181">
        <f>IF(N326="snížená",J326,0)</f>
        <v>0</v>
      </c>
      <c r="BG326" s="181">
        <f>IF(N326="zákl. přenesená",J326,0)</f>
        <v>0</v>
      </c>
      <c r="BH326" s="181">
        <f>IF(N326="sníž. přenesená",J326,0)</f>
        <v>0</v>
      </c>
      <c r="BI326" s="181">
        <f>IF(N326="nulová",J326,0)</f>
        <v>0</v>
      </c>
      <c r="BJ326" s="15" t="s">
        <v>80</v>
      </c>
      <c r="BK326" s="181">
        <f>ROUND(I326*H326,2)</f>
        <v>0</v>
      </c>
      <c r="BL326" s="15" t="s">
        <v>133</v>
      </c>
      <c r="BM326" s="180" t="s">
        <v>711</v>
      </c>
    </row>
    <row r="327" spans="1:65" s="2" customFormat="1" ht="11.25">
      <c r="A327" s="32"/>
      <c r="B327" s="33"/>
      <c r="C327" s="34"/>
      <c r="D327" s="182" t="s">
        <v>135</v>
      </c>
      <c r="E327" s="34"/>
      <c r="F327" s="183" t="s">
        <v>712</v>
      </c>
      <c r="G327" s="34"/>
      <c r="H327" s="34"/>
      <c r="I327" s="184"/>
      <c r="J327" s="34"/>
      <c r="K327" s="34"/>
      <c r="L327" s="37"/>
      <c r="M327" s="185"/>
      <c r="N327" s="186"/>
      <c r="O327" s="62"/>
      <c r="P327" s="62"/>
      <c r="Q327" s="62"/>
      <c r="R327" s="62"/>
      <c r="S327" s="62"/>
      <c r="T327" s="63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T327" s="15" t="s">
        <v>135</v>
      </c>
      <c r="AU327" s="15" t="s">
        <v>82</v>
      </c>
    </row>
    <row r="328" spans="1:65" s="2" customFormat="1" ht="11.25">
      <c r="A328" s="32"/>
      <c r="B328" s="33"/>
      <c r="C328" s="34"/>
      <c r="D328" s="208" t="s">
        <v>299</v>
      </c>
      <c r="E328" s="34"/>
      <c r="F328" s="209" t="s">
        <v>713</v>
      </c>
      <c r="G328" s="34"/>
      <c r="H328" s="34"/>
      <c r="I328" s="184"/>
      <c r="J328" s="34"/>
      <c r="K328" s="34"/>
      <c r="L328" s="37"/>
      <c r="M328" s="185"/>
      <c r="N328" s="186"/>
      <c r="O328" s="62"/>
      <c r="P328" s="62"/>
      <c r="Q328" s="62"/>
      <c r="R328" s="62"/>
      <c r="S328" s="62"/>
      <c r="T328" s="63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T328" s="15" t="s">
        <v>299</v>
      </c>
      <c r="AU328" s="15" t="s">
        <v>82</v>
      </c>
    </row>
    <row r="329" spans="1:65" s="2" customFormat="1" ht="16.5" customHeight="1">
      <c r="A329" s="32"/>
      <c r="B329" s="33"/>
      <c r="C329" s="187" t="s">
        <v>714</v>
      </c>
      <c r="D329" s="187" t="s">
        <v>220</v>
      </c>
      <c r="E329" s="188" t="s">
        <v>715</v>
      </c>
      <c r="F329" s="189" t="s">
        <v>716</v>
      </c>
      <c r="G329" s="190" t="s">
        <v>236</v>
      </c>
      <c r="H329" s="191">
        <v>0.01</v>
      </c>
      <c r="I329" s="192"/>
      <c r="J329" s="193">
        <f>ROUND(I329*H329,2)</f>
        <v>0</v>
      </c>
      <c r="K329" s="189" t="s">
        <v>296</v>
      </c>
      <c r="L329" s="194"/>
      <c r="M329" s="195" t="s">
        <v>19</v>
      </c>
      <c r="N329" s="196" t="s">
        <v>44</v>
      </c>
      <c r="O329" s="62"/>
      <c r="P329" s="178">
        <f>O329*H329</f>
        <v>0</v>
      </c>
      <c r="Q329" s="178">
        <v>1</v>
      </c>
      <c r="R329" s="178">
        <f>Q329*H329</f>
        <v>0.01</v>
      </c>
      <c r="S329" s="178">
        <v>0</v>
      </c>
      <c r="T329" s="179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80" t="s">
        <v>167</v>
      </c>
      <c r="AT329" s="180" t="s">
        <v>220</v>
      </c>
      <c r="AU329" s="180" t="s">
        <v>82</v>
      </c>
      <c r="AY329" s="15" t="s">
        <v>128</v>
      </c>
      <c r="BE329" s="181">
        <f>IF(N329="základní",J329,0)</f>
        <v>0</v>
      </c>
      <c r="BF329" s="181">
        <f>IF(N329="snížená",J329,0)</f>
        <v>0</v>
      </c>
      <c r="BG329" s="181">
        <f>IF(N329="zákl. přenesená",J329,0)</f>
        <v>0</v>
      </c>
      <c r="BH329" s="181">
        <f>IF(N329="sníž. přenesená",J329,0)</f>
        <v>0</v>
      </c>
      <c r="BI329" s="181">
        <f>IF(N329="nulová",J329,0)</f>
        <v>0</v>
      </c>
      <c r="BJ329" s="15" t="s">
        <v>80</v>
      </c>
      <c r="BK329" s="181">
        <f>ROUND(I329*H329,2)</f>
        <v>0</v>
      </c>
      <c r="BL329" s="15" t="s">
        <v>133</v>
      </c>
      <c r="BM329" s="180" t="s">
        <v>717</v>
      </c>
    </row>
    <row r="330" spans="1:65" s="2" customFormat="1" ht="11.25">
      <c r="A330" s="32"/>
      <c r="B330" s="33"/>
      <c r="C330" s="34"/>
      <c r="D330" s="182" t="s">
        <v>135</v>
      </c>
      <c r="E330" s="34"/>
      <c r="F330" s="183" t="s">
        <v>716</v>
      </c>
      <c r="G330" s="34"/>
      <c r="H330" s="34"/>
      <c r="I330" s="184"/>
      <c r="J330" s="34"/>
      <c r="K330" s="34"/>
      <c r="L330" s="37"/>
      <c r="M330" s="185"/>
      <c r="N330" s="186"/>
      <c r="O330" s="62"/>
      <c r="P330" s="62"/>
      <c r="Q330" s="62"/>
      <c r="R330" s="62"/>
      <c r="S330" s="62"/>
      <c r="T330" s="63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T330" s="15" t="s">
        <v>135</v>
      </c>
      <c r="AU330" s="15" t="s">
        <v>82</v>
      </c>
    </row>
    <row r="331" spans="1:65" s="2" customFormat="1" ht="21.75" customHeight="1">
      <c r="A331" s="32"/>
      <c r="B331" s="33"/>
      <c r="C331" s="169" t="s">
        <v>718</v>
      </c>
      <c r="D331" s="169" t="s">
        <v>129</v>
      </c>
      <c r="E331" s="170" t="s">
        <v>719</v>
      </c>
      <c r="F331" s="171" t="s">
        <v>720</v>
      </c>
      <c r="G331" s="172" t="s">
        <v>196</v>
      </c>
      <c r="H331" s="173">
        <v>9.6</v>
      </c>
      <c r="I331" s="174"/>
      <c r="J331" s="175">
        <f>ROUND(I331*H331,2)</f>
        <v>0</v>
      </c>
      <c r="K331" s="171" t="s">
        <v>296</v>
      </c>
      <c r="L331" s="37"/>
      <c r="M331" s="176" t="s">
        <v>19</v>
      </c>
      <c r="N331" s="177" t="s">
        <v>44</v>
      </c>
      <c r="O331" s="62"/>
      <c r="P331" s="178">
        <f>O331*H331</f>
        <v>0</v>
      </c>
      <c r="Q331" s="178">
        <v>1.75E-3</v>
      </c>
      <c r="R331" s="178">
        <f>Q331*H331</f>
        <v>1.6799999999999999E-2</v>
      </c>
      <c r="S331" s="178">
        <v>2E-3</v>
      </c>
      <c r="T331" s="179">
        <f>S331*H331</f>
        <v>1.9199999999999998E-2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80" t="s">
        <v>133</v>
      </c>
      <c r="AT331" s="180" t="s">
        <v>129</v>
      </c>
      <c r="AU331" s="180" t="s">
        <v>82</v>
      </c>
      <c r="AY331" s="15" t="s">
        <v>128</v>
      </c>
      <c r="BE331" s="181">
        <f>IF(N331="základní",J331,0)</f>
        <v>0</v>
      </c>
      <c r="BF331" s="181">
        <f>IF(N331="snížená",J331,0)</f>
        <v>0</v>
      </c>
      <c r="BG331" s="181">
        <f>IF(N331="zákl. přenesená",J331,0)</f>
        <v>0</v>
      </c>
      <c r="BH331" s="181">
        <f>IF(N331="sníž. přenesená",J331,0)</f>
        <v>0</v>
      </c>
      <c r="BI331" s="181">
        <f>IF(N331="nulová",J331,0)</f>
        <v>0</v>
      </c>
      <c r="BJ331" s="15" t="s">
        <v>80</v>
      </c>
      <c r="BK331" s="181">
        <f>ROUND(I331*H331,2)</f>
        <v>0</v>
      </c>
      <c r="BL331" s="15" t="s">
        <v>133</v>
      </c>
      <c r="BM331" s="180" t="s">
        <v>721</v>
      </c>
    </row>
    <row r="332" spans="1:65" s="2" customFormat="1" ht="11.25">
      <c r="A332" s="32"/>
      <c r="B332" s="33"/>
      <c r="C332" s="34"/>
      <c r="D332" s="182" t="s">
        <v>135</v>
      </c>
      <c r="E332" s="34"/>
      <c r="F332" s="183" t="s">
        <v>722</v>
      </c>
      <c r="G332" s="34"/>
      <c r="H332" s="34"/>
      <c r="I332" s="184"/>
      <c r="J332" s="34"/>
      <c r="K332" s="34"/>
      <c r="L332" s="37"/>
      <c r="M332" s="185"/>
      <c r="N332" s="186"/>
      <c r="O332" s="62"/>
      <c r="P332" s="62"/>
      <c r="Q332" s="62"/>
      <c r="R332" s="62"/>
      <c r="S332" s="62"/>
      <c r="T332" s="63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T332" s="15" t="s">
        <v>135</v>
      </c>
      <c r="AU332" s="15" t="s">
        <v>82</v>
      </c>
    </row>
    <row r="333" spans="1:65" s="2" customFormat="1" ht="11.25">
      <c r="A333" s="32"/>
      <c r="B333" s="33"/>
      <c r="C333" s="34"/>
      <c r="D333" s="208" t="s">
        <v>299</v>
      </c>
      <c r="E333" s="34"/>
      <c r="F333" s="209" t="s">
        <v>723</v>
      </c>
      <c r="G333" s="34"/>
      <c r="H333" s="34"/>
      <c r="I333" s="184"/>
      <c r="J333" s="34"/>
      <c r="K333" s="34"/>
      <c r="L333" s="37"/>
      <c r="M333" s="185"/>
      <c r="N333" s="186"/>
      <c r="O333" s="62"/>
      <c r="P333" s="62"/>
      <c r="Q333" s="62"/>
      <c r="R333" s="62"/>
      <c r="S333" s="62"/>
      <c r="T333" s="63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T333" s="15" t="s">
        <v>299</v>
      </c>
      <c r="AU333" s="15" t="s">
        <v>82</v>
      </c>
    </row>
    <row r="334" spans="1:65" s="2" customFormat="1" ht="16.5" customHeight="1">
      <c r="A334" s="32"/>
      <c r="B334" s="33"/>
      <c r="C334" s="187" t="s">
        <v>724</v>
      </c>
      <c r="D334" s="187" t="s">
        <v>220</v>
      </c>
      <c r="E334" s="188" t="s">
        <v>725</v>
      </c>
      <c r="F334" s="189" t="s">
        <v>726</v>
      </c>
      <c r="G334" s="190" t="s">
        <v>236</v>
      </c>
      <c r="H334" s="191">
        <v>6.2E-2</v>
      </c>
      <c r="I334" s="192"/>
      <c r="J334" s="193">
        <f>ROUND(I334*H334,2)</f>
        <v>0</v>
      </c>
      <c r="K334" s="189" t="s">
        <v>296</v>
      </c>
      <c r="L334" s="194"/>
      <c r="M334" s="195" t="s">
        <v>19</v>
      </c>
      <c r="N334" s="196" t="s">
        <v>44</v>
      </c>
      <c r="O334" s="62"/>
      <c r="P334" s="178">
        <f>O334*H334</f>
        <v>0</v>
      </c>
      <c r="Q334" s="178">
        <v>1</v>
      </c>
      <c r="R334" s="178">
        <f>Q334*H334</f>
        <v>6.2E-2</v>
      </c>
      <c r="S334" s="178">
        <v>0</v>
      </c>
      <c r="T334" s="179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80" t="s">
        <v>167</v>
      </c>
      <c r="AT334" s="180" t="s">
        <v>220</v>
      </c>
      <c r="AU334" s="180" t="s">
        <v>82</v>
      </c>
      <c r="AY334" s="15" t="s">
        <v>128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15" t="s">
        <v>80</v>
      </c>
      <c r="BK334" s="181">
        <f>ROUND(I334*H334,2)</f>
        <v>0</v>
      </c>
      <c r="BL334" s="15" t="s">
        <v>133</v>
      </c>
      <c r="BM334" s="180" t="s">
        <v>727</v>
      </c>
    </row>
    <row r="335" spans="1:65" s="2" customFormat="1" ht="11.25">
      <c r="A335" s="32"/>
      <c r="B335" s="33"/>
      <c r="C335" s="34"/>
      <c r="D335" s="182" t="s">
        <v>135</v>
      </c>
      <c r="E335" s="34"/>
      <c r="F335" s="183" t="s">
        <v>726</v>
      </c>
      <c r="G335" s="34"/>
      <c r="H335" s="34"/>
      <c r="I335" s="184"/>
      <c r="J335" s="34"/>
      <c r="K335" s="34"/>
      <c r="L335" s="37"/>
      <c r="M335" s="185"/>
      <c r="N335" s="186"/>
      <c r="O335" s="62"/>
      <c r="P335" s="62"/>
      <c r="Q335" s="62"/>
      <c r="R335" s="62"/>
      <c r="S335" s="62"/>
      <c r="T335" s="63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T335" s="15" t="s">
        <v>135</v>
      </c>
      <c r="AU335" s="15" t="s">
        <v>82</v>
      </c>
    </row>
    <row r="336" spans="1:65" s="2" customFormat="1" ht="16.5" customHeight="1">
      <c r="A336" s="32"/>
      <c r="B336" s="33"/>
      <c r="C336" s="169" t="s">
        <v>728</v>
      </c>
      <c r="D336" s="169" t="s">
        <v>129</v>
      </c>
      <c r="E336" s="170" t="s">
        <v>729</v>
      </c>
      <c r="F336" s="171" t="s">
        <v>730</v>
      </c>
      <c r="G336" s="172" t="s">
        <v>196</v>
      </c>
      <c r="H336" s="173">
        <v>13.6</v>
      </c>
      <c r="I336" s="174"/>
      <c r="J336" s="175">
        <f>ROUND(I336*H336,2)</f>
        <v>0</v>
      </c>
      <c r="K336" s="171" t="s">
        <v>296</v>
      </c>
      <c r="L336" s="37"/>
      <c r="M336" s="176" t="s">
        <v>19</v>
      </c>
      <c r="N336" s="177" t="s">
        <v>44</v>
      </c>
      <c r="O336" s="62"/>
      <c r="P336" s="178">
        <f>O336*H336</f>
        <v>0</v>
      </c>
      <c r="Q336" s="178">
        <v>0</v>
      </c>
      <c r="R336" s="178">
        <f>Q336*H336</f>
        <v>0</v>
      </c>
      <c r="S336" s="178">
        <v>0</v>
      </c>
      <c r="T336" s="179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80" t="s">
        <v>133</v>
      </c>
      <c r="AT336" s="180" t="s">
        <v>129</v>
      </c>
      <c r="AU336" s="180" t="s">
        <v>82</v>
      </c>
      <c r="AY336" s="15" t="s">
        <v>128</v>
      </c>
      <c r="BE336" s="181">
        <f>IF(N336="základní",J336,0)</f>
        <v>0</v>
      </c>
      <c r="BF336" s="181">
        <f>IF(N336="snížená",J336,0)</f>
        <v>0</v>
      </c>
      <c r="BG336" s="181">
        <f>IF(N336="zákl. přenesená",J336,0)</f>
        <v>0</v>
      </c>
      <c r="BH336" s="181">
        <f>IF(N336="sníž. přenesená",J336,0)</f>
        <v>0</v>
      </c>
      <c r="BI336" s="181">
        <f>IF(N336="nulová",J336,0)</f>
        <v>0</v>
      </c>
      <c r="BJ336" s="15" t="s">
        <v>80</v>
      </c>
      <c r="BK336" s="181">
        <f>ROUND(I336*H336,2)</f>
        <v>0</v>
      </c>
      <c r="BL336" s="15" t="s">
        <v>133</v>
      </c>
      <c r="BM336" s="180" t="s">
        <v>731</v>
      </c>
    </row>
    <row r="337" spans="1:65" s="2" customFormat="1" ht="11.25">
      <c r="A337" s="32"/>
      <c r="B337" s="33"/>
      <c r="C337" s="34"/>
      <c r="D337" s="182" t="s">
        <v>135</v>
      </c>
      <c r="E337" s="34"/>
      <c r="F337" s="183" t="s">
        <v>732</v>
      </c>
      <c r="G337" s="34"/>
      <c r="H337" s="34"/>
      <c r="I337" s="184"/>
      <c r="J337" s="34"/>
      <c r="K337" s="34"/>
      <c r="L337" s="37"/>
      <c r="M337" s="185"/>
      <c r="N337" s="186"/>
      <c r="O337" s="62"/>
      <c r="P337" s="62"/>
      <c r="Q337" s="62"/>
      <c r="R337" s="62"/>
      <c r="S337" s="62"/>
      <c r="T337" s="63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T337" s="15" t="s">
        <v>135</v>
      </c>
      <c r="AU337" s="15" t="s">
        <v>82</v>
      </c>
    </row>
    <row r="338" spans="1:65" s="2" customFormat="1" ht="11.25">
      <c r="A338" s="32"/>
      <c r="B338" s="33"/>
      <c r="C338" s="34"/>
      <c r="D338" s="208" t="s">
        <v>299</v>
      </c>
      <c r="E338" s="34"/>
      <c r="F338" s="209" t="s">
        <v>733</v>
      </c>
      <c r="G338" s="34"/>
      <c r="H338" s="34"/>
      <c r="I338" s="184"/>
      <c r="J338" s="34"/>
      <c r="K338" s="34"/>
      <c r="L338" s="37"/>
      <c r="M338" s="185"/>
      <c r="N338" s="186"/>
      <c r="O338" s="62"/>
      <c r="P338" s="62"/>
      <c r="Q338" s="62"/>
      <c r="R338" s="62"/>
      <c r="S338" s="62"/>
      <c r="T338" s="63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T338" s="15" t="s">
        <v>299</v>
      </c>
      <c r="AU338" s="15" t="s">
        <v>82</v>
      </c>
    </row>
    <row r="339" spans="1:65" s="11" customFormat="1" ht="22.9" customHeight="1">
      <c r="B339" s="155"/>
      <c r="C339" s="156"/>
      <c r="D339" s="157" t="s">
        <v>72</v>
      </c>
      <c r="E339" s="206" t="s">
        <v>734</v>
      </c>
      <c r="F339" s="206" t="s">
        <v>735</v>
      </c>
      <c r="G339" s="156"/>
      <c r="H339" s="156"/>
      <c r="I339" s="159"/>
      <c r="J339" s="207">
        <f>BK339</f>
        <v>0</v>
      </c>
      <c r="K339" s="156"/>
      <c r="L339" s="161"/>
      <c r="M339" s="162"/>
      <c r="N339" s="163"/>
      <c r="O339" s="163"/>
      <c r="P339" s="164">
        <f>SUM(P340:P357)</f>
        <v>0</v>
      </c>
      <c r="Q339" s="163"/>
      <c r="R339" s="164">
        <f>SUM(R340:R357)</f>
        <v>0</v>
      </c>
      <c r="S339" s="163"/>
      <c r="T339" s="165">
        <f>SUM(T340:T357)</f>
        <v>0</v>
      </c>
      <c r="AR339" s="166" t="s">
        <v>80</v>
      </c>
      <c r="AT339" s="167" t="s">
        <v>72</v>
      </c>
      <c r="AU339" s="167" t="s">
        <v>80</v>
      </c>
      <c r="AY339" s="166" t="s">
        <v>128</v>
      </c>
      <c r="BK339" s="168">
        <f>SUM(BK340:BK357)</f>
        <v>0</v>
      </c>
    </row>
    <row r="340" spans="1:65" s="2" customFormat="1" ht="21.75" customHeight="1">
      <c r="A340" s="32"/>
      <c r="B340" s="33"/>
      <c r="C340" s="169" t="s">
        <v>736</v>
      </c>
      <c r="D340" s="169" t="s">
        <v>129</v>
      </c>
      <c r="E340" s="170" t="s">
        <v>737</v>
      </c>
      <c r="F340" s="171" t="s">
        <v>738</v>
      </c>
      <c r="G340" s="172" t="s">
        <v>236</v>
      </c>
      <c r="H340" s="173">
        <v>48.014000000000003</v>
      </c>
      <c r="I340" s="174"/>
      <c r="J340" s="175">
        <f>ROUND(I340*H340,2)</f>
        <v>0</v>
      </c>
      <c r="K340" s="171" t="s">
        <v>296</v>
      </c>
      <c r="L340" s="37"/>
      <c r="M340" s="176" t="s">
        <v>19</v>
      </c>
      <c r="N340" s="177" t="s">
        <v>44</v>
      </c>
      <c r="O340" s="62"/>
      <c r="P340" s="178">
        <f>O340*H340</f>
        <v>0</v>
      </c>
      <c r="Q340" s="178">
        <v>0</v>
      </c>
      <c r="R340" s="178">
        <f>Q340*H340</f>
        <v>0</v>
      </c>
      <c r="S340" s="178">
        <v>0</v>
      </c>
      <c r="T340" s="179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80" t="s">
        <v>133</v>
      </c>
      <c r="AT340" s="180" t="s">
        <v>129</v>
      </c>
      <c r="AU340" s="180" t="s">
        <v>82</v>
      </c>
      <c r="AY340" s="15" t="s">
        <v>128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15" t="s">
        <v>80</v>
      </c>
      <c r="BK340" s="181">
        <f>ROUND(I340*H340,2)</f>
        <v>0</v>
      </c>
      <c r="BL340" s="15" t="s">
        <v>133</v>
      </c>
      <c r="BM340" s="180" t="s">
        <v>739</v>
      </c>
    </row>
    <row r="341" spans="1:65" s="2" customFormat="1" ht="19.5">
      <c r="A341" s="32"/>
      <c r="B341" s="33"/>
      <c r="C341" s="34"/>
      <c r="D341" s="182" t="s">
        <v>135</v>
      </c>
      <c r="E341" s="34"/>
      <c r="F341" s="183" t="s">
        <v>740</v>
      </c>
      <c r="G341" s="34"/>
      <c r="H341" s="34"/>
      <c r="I341" s="184"/>
      <c r="J341" s="34"/>
      <c r="K341" s="34"/>
      <c r="L341" s="37"/>
      <c r="M341" s="185"/>
      <c r="N341" s="186"/>
      <c r="O341" s="62"/>
      <c r="P341" s="62"/>
      <c r="Q341" s="62"/>
      <c r="R341" s="62"/>
      <c r="S341" s="62"/>
      <c r="T341" s="63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T341" s="15" t="s">
        <v>135</v>
      </c>
      <c r="AU341" s="15" t="s">
        <v>82</v>
      </c>
    </row>
    <row r="342" spans="1:65" s="2" customFormat="1" ht="11.25">
      <c r="A342" s="32"/>
      <c r="B342" s="33"/>
      <c r="C342" s="34"/>
      <c r="D342" s="208" t="s">
        <v>299</v>
      </c>
      <c r="E342" s="34"/>
      <c r="F342" s="209" t="s">
        <v>741</v>
      </c>
      <c r="G342" s="34"/>
      <c r="H342" s="34"/>
      <c r="I342" s="184"/>
      <c r="J342" s="34"/>
      <c r="K342" s="34"/>
      <c r="L342" s="37"/>
      <c r="M342" s="185"/>
      <c r="N342" s="186"/>
      <c r="O342" s="62"/>
      <c r="P342" s="62"/>
      <c r="Q342" s="62"/>
      <c r="R342" s="62"/>
      <c r="S342" s="62"/>
      <c r="T342" s="63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T342" s="15" t="s">
        <v>299</v>
      </c>
      <c r="AU342" s="15" t="s">
        <v>82</v>
      </c>
    </row>
    <row r="343" spans="1:65" s="2" customFormat="1" ht="21.75" customHeight="1">
      <c r="A343" s="32"/>
      <c r="B343" s="33"/>
      <c r="C343" s="169" t="s">
        <v>742</v>
      </c>
      <c r="D343" s="169" t="s">
        <v>129</v>
      </c>
      <c r="E343" s="170" t="s">
        <v>743</v>
      </c>
      <c r="F343" s="171" t="s">
        <v>744</v>
      </c>
      <c r="G343" s="172" t="s">
        <v>236</v>
      </c>
      <c r="H343" s="173">
        <v>14.747</v>
      </c>
      <c r="I343" s="174"/>
      <c r="J343" s="175">
        <f>ROUND(I343*H343,2)</f>
        <v>0</v>
      </c>
      <c r="K343" s="171" t="s">
        <v>296</v>
      </c>
      <c r="L343" s="37"/>
      <c r="M343" s="176" t="s">
        <v>19</v>
      </c>
      <c r="N343" s="177" t="s">
        <v>44</v>
      </c>
      <c r="O343" s="62"/>
      <c r="P343" s="178">
        <f>O343*H343</f>
        <v>0</v>
      </c>
      <c r="Q343" s="178">
        <v>0</v>
      </c>
      <c r="R343" s="178">
        <f>Q343*H343</f>
        <v>0</v>
      </c>
      <c r="S343" s="178">
        <v>0</v>
      </c>
      <c r="T343" s="179">
        <f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80" t="s">
        <v>133</v>
      </c>
      <c r="AT343" s="180" t="s">
        <v>129</v>
      </c>
      <c r="AU343" s="180" t="s">
        <v>82</v>
      </c>
      <c r="AY343" s="15" t="s">
        <v>128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15" t="s">
        <v>80</v>
      </c>
      <c r="BK343" s="181">
        <f>ROUND(I343*H343,2)</f>
        <v>0</v>
      </c>
      <c r="BL343" s="15" t="s">
        <v>133</v>
      </c>
      <c r="BM343" s="180" t="s">
        <v>745</v>
      </c>
    </row>
    <row r="344" spans="1:65" s="2" customFormat="1" ht="19.5">
      <c r="A344" s="32"/>
      <c r="B344" s="33"/>
      <c r="C344" s="34"/>
      <c r="D344" s="182" t="s">
        <v>135</v>
      </c>
      <c r="E344" s="34"/>
      <c r="F344" s="183" t="s">
        <v>746</v>
      </c>
      <c r="G344" s="34"/>
      <c r="H344" s="34"/>
      <c r="I344" s="184"/>
      <c r="J344" s="34"/>
      <c r="K344" s="34"/>
      <c r="L344" s="37"/>
      <c r="M344" s="185"/>
      <c r="N344" s="186"/>
      <c r="O344" s="62"/>
      <c r="P344" s="62"/>
      <c r="Q344" s="62"/>
      <c r="R344" s="62"/>
      <c r="S344" s="62"/>
      <c r="T344" s="63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T344" s="15" t="s">
        <v>135</v>
      </c>
      <c r="AU344" s="15" t="s">
        <v>82</v>
      </c>
    </row>
    <row r="345" spans="1:65" s="2" customFormat="1" ht="11.25">
      <c r="A345" s="32"/>
      <c r="B345" s="33"/>
      <c r="C345" s="34"/>
      <c r="D345" s="208" t="s">
        <v>299</v>
      </c>
      <c r="E345" s="34"/>
      <c r="F345" s="209" t="s">
        <v>747</v>
      </c>
      <c r="G345" s="34"/>
      <c r="H345" s="34"/>
      <c r="I345" s="184"/>
      <c r="J345" s="34"/>
      <c r="K345" s="34"/>
      <c r="L345" s="37"/>
      <c r="M345" s="185"/>
      <c r="N345" s="186"/>
      <c r="O345" s="62"/>
      <c r="P345" s="62"/>
      <c r="Q345" s="62"/>
      <c r="R345" s="62"/>
      <c r="S345" s="62"/>
      <c r="T345" s="63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T345" s="15" t="s">
        <v>299</v>
      </c>
      <c r="AU345" s="15" t="s">
        <v>82</v>
      </c>
    </row>
    <row r="346" spans="1:65" s="2" customFormat="1" ht="16.5" customHeight="1">
      <c r="A346" s="32"/>
      <c r="B346" s="33"/>
      <c r="C346" s="169" t="s">
        <v>748</v>
      </c>
      <c r="D346" s="169" t="s">
        <v>129</v>
      </c>
      <c r="E346" s="170" t="s">
        <v>749</v>
      </c>
      <c r="F346" s="171" t="s">
        <v>750</v>
      </c>
      <c r="G346" s="172" t="s">
        <v>236</v>
      </c>
      <c r="H346" s="173">
        <v>62.761000000000003</v>
      </c>
      <c r="I346" s="174"/>
      <c r="J346" s="175">
        <f>ROUND(I346*H346,2)</f>
        <v>0</v>
      </c>
      <c r="K346" s="171" t="s">
        <v>296</v>
      </c>
      <c r="L346" s="37"/>
      <c r="M346" s="176" t="s">
        <v>19</v>
      </c>
      <c r="N346" s="177" t="s">
        <v>44</v>
      </c>
      <c r="O346" s="62"/>
      <c r="P346" s="178">
        <f>O346*H346</f>
        <v>0</v>
      </c>
      <c r="Q346" s="178">
        <v>0</v>
      </c>
      <c r="R346" s="178">
        <f>Q346*H346</f>
        <v>0</v>
      </c>
      <c r="S346" s="178">
        <v>0</v>
      </c>
      <c r="T346" s="179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80" t="s">
        <v>133</v>
      </c>
      <c r="AT346" s="180" t="s">
        <v>129</v>
      </c>
      <c r="AU346" s="180" t="s">
        <v>82</v>
      </c>
      <c r="AY346" s="15" t="s">
        <v>128</v>
      </c>
      <c r="BE346" s="181">
        <f>IF(N346="základní",J346,0)</f>
        <v>0</v>
      </c>
      <c r="BF346" s="181">
        <f>IF(N346="snížená",J346,0)</f>
        <v>0</v>
      </c>
      <c r="BG346" s="181">
        <f>IF(N346="zákl. přenesená",J346,0)</f>
        <v>0</v>
      </c>
      <c r="BH346" s="181">
        <f>IF(N346="sníž. přenesená",J346,0)</f>
        <v>0</v>
      </c>
      <c r="BI346" s="181">
        <f>IF(N346="nulová",J346,0)</f>
        <v>0</v>
      </c>
      <c r="BJ346" s="15" t="s">
        <v>80</v>
      </c>
      <c r="BK346" s="181">
        <f>ROUND(I346*H346,2)</f>
        <v>0</v>
      </c>
      <c r="BL346" s="15" t="s">
        <v>133</v>
      </c>
      <c r="BM346" s="180" t="s">
        <v>751</v>
      </c>
    </row>
    <row r="347" spans="1:65" s="2" customFormat="1" ht="11.25">
      <c r="A347" s="32"/>
      <c r="B347" s="33"/>
      <c r="C347" s="34"/>
      <c r="D347" s="182" t="s">
        <v>135</v>
      </c>
      <c r="E347" s="34"/>
      <c r="F347" s="183" t="s">
        <v>752</v>
      </c>
      <c r="G347" s="34"/>
      <c r="H347" s="34"/>
      <c r="I347" s="184"/>
      <c r="J347" s="34"/>
      <c r="K347" s="34"/>
      <c r="L347" s="37"/>
      <c r="M347" s="185"/>
      <c r="N347" s="186"/>
      <c r="O347" s="62"/>
      <c r="P347" s="62"/>
      <c r="Q347" s="62"/>
      <c r="R347" s="62"/>
      <c r="S347" s="62"/>
      <c r="T347" s="63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T347" s="15" t="s">
        <v>135</v>
      </c>
      <c r="AU347" s="15" t="s">
        <v>82</v>
      </c>
    </row>
    <row r="348" spans="1:65" s="2" customFormat="1" ht="11.25">
      <c r="A348" s="32"/>
      <c r="B348" s="33"/>
      <c r="C348" s="34"/>
      <c r="D348" s="208" t="s">
        <v>299</v>
      </c>
      <c r="E348" s="34"/>
      <c r="F348" s="209" t="s">
        <v>753</v>
      </c>
      <c r="G348" s="34"/>
      <c r="H348" s="34"/>
      <c r="I348" s="184"/>
      <c r="J348" s="34"/>
      <c r="K348" s="34"/>
      <c r="L348" s="37"/>
      <c r="M348" s="185"/>
      <c r="N348" s="186"/>
      <c r="O348" s="62"/>
      <c r="P348" s="62"/>
      <c r="Q348" s="62"/>
      <c r="R348" s="62"/>
      <c r="S348" s="62"/>
      <c r="T348" s="63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T348" s="15" t="s">
        <v>299</v>
      </c>
      <c r="AU348" s="15" t="s">
        <v>82</v>
      </c>
    </row>
    <row r="349" spans="1:65" s="2" customFormat="1" ht="16.5" customHeight="1">
      <c r="A349" s="32"/>
      <c r="B349" s="33"/>
      <c r="C349" s="169" t="s">
        <v>754</v>
      </c>
      <c r="D349" s="169" t="s">
        <v>129</v>
      </c>
      <c r="E349" s="170" t="s">
        <v>755</v>
      </c>
      <c r="F349" s="171" t="s">
        <v>756</v>
      </c>
      <c r="G349" s="172" t="s">
        <v>236</v>
      </c>
      <c r="H349" s="173">
        <v>627.61</v>
      </c>
      <c r="I349" s="174"/>
      <c r="J349" s="175">
        <f>ROUND(I349*H349,2)</f>
        <v>0</v>
      </c>
      <c r="K349" s="171" t="s">
        <v>296</v>
      </c>
      <c r="L349" s="37"/>
      <c r="M349" s="176" t="s">
        <v>19</v>
      </c>
      <c r="N349" s="177" t="s">
        <v>44</v>
      </c>
      <c r="O349" s="62"/>
      <c r="P349" s="178">
        <f>O349*H349</f>
        <v>0</v>
      </c>
      <c r="Q349" s="178">
        <v>0</v>
      </c>
      <c r="R349" s="178">
        <f>Q349*H349</f>
        <v>0</v>
      </c>
      <c r="S349" s="178">
        <v>0</v>
      </c>
      <c r="T349" s="179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80" t="s">
        <v>133</v>
      </c>
      <c r="AT349" s="180" t="s">
        <v>129</v>
      </c>
      <c r="AU349" s="180" t="s">
        <v>82</v>
      </c>
      <c r="AY349" s="15" t="s">
        <v>128</v>
      </c>
      <c r="BE349" s="181">
        <f>IF(N349="základní",J349,0)</f>
        <v>0</v>
      </c>
      <c r="BF349" s="181">
        <f>IF(N349="snížená",J349,0)</f>
        <v>0</v>
      </c>
      <c r="BG349" s="181">
        <f>IF(N349="zákl. přenesená",J349,0)</f>
        <v>0</v>
      </c>
      <c r="BH349" s="181">
        <f>IF(N349="sníž. přenesená",J349,0)</f>
        <v>0</v>
      </c>
      <c r="BI349" s="181">
        <f>IF(N349="nulová",J349,0)</f>
        <v>0</v>
      </c>
      <c r="BJ349" s="15" t="s">
        <v>80</v>
      </c>
      <c r="BK349" s="181">
        <f>ROUND(I349*H349,2)</f>
        <v>0</v>
      </c>
      <c r="BL349" s="15" t="s">
        <v>133</v>
      </c>
      <c r="BM349" s="180" t="s">
        <v>757</v>
      </c>
    </row>
    <row r="350" spans="1:65" s="2" customFormat="1" ht="19.5">
      <c r="A350" s="32"/>
      <c r="B350" s="33"/>
      <c r="C350" s="34"/>
      <c r="D350" s="182" t="s">
        <v>135</v>
      </c>
      <c r="E350" s="34"/>
      <c r="F350" s="183" t="s">
        <v>758</v>
      </c>
      <c r="G350" s="34"/>
      <c r="H350" s="34"/>
      <c r="I350" s="184"/>
      <c r="J350" s="34"/>
      <c r="K350" s="34"/>
      <c r="L350" s="37"/>
      <c r="M350" s="185"/>
      <c r="N350" s="186"/>
      <c r="O350" s="62"/>
      <c r="P350" s="62"/>
      <c r="Q350" s="62"/>
      <c r="R350" s="62"/>
      <c r="S350" s="62"/>
      <c r="T350" s="63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T350" s="15" t="s">
        <v>135</v>
      </c>
      <c r="AU350" s="15" t="s">
        <v>82</v>
      </c>
    </row>
    <row r="351" spans="1:65" s="2" customFormat="1" ht="11.25">
      <c r="A351" s="32"/>
      <c r="B351" s="33"/>
      <c r="C351" s="34"/>
      <c r="D351" s="208" t="s">
        <v>299</v>
      </c>
      <c r="E351" s="34"/>
      <c r="F351" s="209" t="s">
        <v>759</v>
      </c>
      <c r="G351" s="34"/>
      <c r="H351" s="34"/>
      <c r="I351" s="184"/>
      <c r="J351" s="34"/>
      <c r="K351" s="34"/>
      <c r="L351" s="37"/>
      <c r="M351" s="185"/>
      <c r="N351" s="186"/>
      <c r="O351" s="62"/>
      <c r="P351" s="62"/>
      <c r="Q351" s="62"/>
      <c r="R351" s="62"/>
      <c r="S351" s="62"/>
      <c r="T351" s="63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T351" s="15" t="s">
        <v>299</v>
      </c>
      <c r="AU351" s="15" t="s">
        <v>82</v>
      </c>
    </row>
    <row r="352" spans="1:65" s="2" customFormat="1" ht="16.5" customHeight="1">
      <c r="A352" s="32"/>
      <c r="B352" s="33"/>
      <c r="C352" s="169" t="s">
        <v>760</v>
      </c>
      <c r="D352" s="169" t="s">
        <v>129</v>
      </c>
      <c r="E352" s="170" t="s">
        <v>761</v>
      </c>
      <c r="F352" s="171" t="s">
        <v>762</v>
      </c>
      <c r="G352" s="172" t="s">
        <v>236</v>
      </c>
      <c r="H352" s="173">
        <v>62.761000000000003</v>
      </c>
      <c r="I352" s="174"/>
      <c r="J352" s="175">
        <f>ROUND(I352*H352,2)</f>
        <v>0</v>
      </c>
      <c r="K352" s="171" t="s">
        <v>296</v>
      </c>
      <c r="L352" s="37"/>
      <c r="M352" s="176" t="s">
        <v>19</v>
      </c>
      <c r="N352" s="177" t="s">
        <v>44</v>
      </c>
      <c r="O352" s="62"/>
      <c r="P352" s="178">
        <f>O352*H352</f>
        <v>0</v>
      </c>
      <c r="Q352" s="178">
        <v>0</v>
      </c>
      <c r="R352" s="178">
        <f>Q352*H352</f>
        <v>0</v>
      </c>
      <c r="S352" s="178">
        <v>0</v>
      </c>
      <c r="T352" s="179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80" t="s">
        <v>133</v>
      </c>
      <c r="AT352" s="180" t="s">
        <v>129</v>
      </c>
      <c r="AU352" s="180" t="s">
        <v>82</v>
      </c>
      <c r="AY352" s="15" t="s">
        <v>128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15" t="s">
        <v>80</v>
      </c>
      <c r="BK352" s="181">
        <f>ROUND(I352*H352,2)</f>
        <v>0</v>
      </c>
      <c r="BL352" s="15" t="s">
        <v>133</v>
      </c>
      <c r="BM352" s="180" t="s">
        <v>763</v>
      </c>
    </row>
    <row r="353" spans="1:65" s="2" customFormat="1" ht="11.25">
      <c r="A353" s="32"/>
      <c r="B353" s="33"/>
      <c r="C353" s="34"/>
      <c r="D353" s="182" t="s">
        <v>135</v>
      </c>
      <c r="E353" s="34"/>
      <c r="F353" s="183" t="s">
        <v>764</v>
      </c>
      <c r="G353" s="34"/>
      <c r="H353" s="34"/>
      <c r="I353" s="184"/>
      <c r="J353" s="34"/>
      <c r="K353" s="34"/>
      <c r="L353" s="37"/>
      <c r="M353" s="185"/>
      <c r="N353" s="186"/>
      <c r="O353" s="62"/>
      <c r="P353" s="62"/>
      <c r="Q353" s="62"/>
      <c r="R353" s="62"/>
      <c r="S353" s="62"/>
      <c r="T353" s="63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T353" s="15" t="s">
        <v>135</v>
      </c>
      <c r="AU353" s="15" t="s">
        <v>82</v>
      </c>
    </row>
    <row r="354" spans="1:65" s="2" customFormat="1" ht="11.25">
      <c r="A354" s="32"/>
      <c r="B354" s="33"/>
      <c r="C354" s="34"/>
      <c r="D354" s="208" t="s">
        <v>299</v>
      </c>
      <c r="E354" s="34"/>
      <c r="F354" s="209" t="s">
        <v>765</v>
      </c>
      <c r="G354" s="34"/>
      <c r="H354" s="34"/>
      <c r="I354" s="184"/>
      <c r="J354" s="34"/>
      <c r="K354" s="34"/>
      <c r="L354" s="37"/>
      <c r="M354" s="185"/>
      <c r="N354" s="186"/>
      <c r="O354" s="62"/>
      <c r="P354" s="62"/>
      <c r="Q354" s="62"/>
      <c r="R354" s="62"/>
      <c r="S354" s="62"/>
      <c r="T354" s="63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T354" s="15" t="s">
        <v>299</v>
      </c>
      <c r="AU354" s="15" t="s">
        <v>82</v>
      </c>
    </row>
    <row r="355" spans="1:65" s="2" customFormat="1" ht="16.5" customHeight="1">
      <c r="A355" s="32"/>
      <c r="B355" s="33"/>
      <c r="C355" s="169" t="s">
        <v>766</v>
      </c>
      <c r="D355" s="169" t="s">
        <v>129</v>
      </c>
      <c r="E355" s="170" t="s">
        <v>767</v>
      </c>
      <c r="F355" s="171" t="s">
        <v>768</v>
      </c>
      <c r="G355" s="172" t="s">
        <v>211</v>
      </c>
      <c r="H355" s="173">
        <v>4</v>
      </c>
      <c r="I355" s="174"/>
      <c r="J355" s="175">
        <f>ROUND(I355*H355,2)</f>
        <v>0</v>
      </c>
      <c r="K355" s="171" t="s">
        <v>296</v>
      </c>
      <c r="L355" s="37"/>
      <c r="M355" s="176" t="s">
        <v>19</v>
      </c>
      <c r="N355" s="177" t="s">
        <v>44</v>
      </c>
      <c r="O355" s="62"/>
      <c r="P355" s="178">
        <f>O355*H355</f>
        <v>0</v>
      </c>
      <c r="Q355" s="178">
        <v>0</v>
      </c>
      <c r="R355" s="178">
        <f>Q355*H355</f>
        <v>0</v>
      </c>
      <c r="S355" s="178">
        <v>0</v>
      </c>
      <c r="T355" s="179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80" t="s">
        <v>133</v>
      </c>
      <c r="AT355" s="180" t="s">
        <v>129</v>
      </c>
      <c r="AU355" s="180" t="s">
        <v>82</v>
      </c>
      <c r="AY355" s="15" t="s">
        <v>128</v>
      </c>
      <c r="BE355" s="181">
        <f>IF(N355="základní",J355,0)</f>
        <v>0</v>
      </c>
      <c r="BF355" s="181">
        <f>IF(N355="snížená",J355,0)</f>
        <v>0</v>
      </c>
      <c r="BG355" s="181">
        <f>IF(N355="zákl. přenesená",J355,0)</f>
        <v>0</v>
      </c>
      <c r="BH355" s="181">
        <f>IF(N355="sníž. přenesená",J355,0)</f>
        <v>0</v>
      </c>
      <c r="BI355" s="181">
        <f>IF(N355="nulová",J355,0)</f>
        <v>0</v>
      </c>
      <c r="BJ355" s="15" t="s">
        <v>80</v>
      </c>
      <c r="BK355" s="181">
        <f>ROUND(I355*H355,2)</f>
        <v>0</v>
      </c>
      <c r="BL355" s="15" t="s">
        <v>133</v>
      </c>
      <c r="BM355" s="180" t="s">
        <v>769</v>
      </c>
    </row>
    <row r="356" spans="1:65" s="2" customFormat="1" ht="11.25">
      <c r="A356" s="32"/>
      <c r="B356" s="33"/>
      <c r="C356" s="34"/>
      <c r="D356" s="182" t="s">
        <v>135</v>
      </c>
      <c r="E356" s="34"/>
      <c r="F356" s="183" t="s">
        <v>770</v>
      </c>
      <c r="G356" s="34"/>
      <c r="H356" s="34"/>
      <c r="I356" s="184"/>
      <c r="J356" s="34"/>
      <c r="K356" s="34"/>
      <c r="L356" s="37"/>
      <c r="M356" s="185"/>
      <c r="N356" s="186"/>
      <c r="O356" s="62"/>
      <c r="P356" s="62"/>
      <c r="Q356" s="62"/>
      <c r="R356" s="62"/>
      <c r="S356" s="62"/>
      <c r="T356" s="63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T356" s="15" t="s">
        <v>135</v>
      </c>
      <c r="AU356" s="15" t="s">
        <v>82</v>
      </c>
    </row>
    <row r="357" spans="1:65" s="2" customFormat="1" ht="11.25">
      <c r="A357" s="32"/>
      <c r="B357" s="33"/>
      <c r="C357" s="34"/>
      <c r="D357" s="208" t="s">
        <v>299</v>
      </c>
      <c r="E357" s="34"/>
      <c r="F357" s="209" t="s">
        <v>771</v>
      </c>
      <c r="G357" s="34"/>
      <c r="H357" s="34"/>
      <c r="I357" s="184"/>
      <c r="J357" s="34"/>
      <c r="K357" s="34"/>
      <c r="L357" s="37"/>
      <c r="M357" s="185"/>
      <c r="N357" s="186"/>
      <c r="O357" s="62"/>
      <c r="P357" s="62"/>
      <c r="Q357" s="62"/>
      <c r="R357" s="62"/>
      <c r="S357" s="62"/>
      <c r="T357" s="63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T357" s="15" t="s">
        <v>299</v>
      </c>
      <c r="AU357" s="15" t="s">
        <v>82</v>
      </c>
    </row>
    <row r="358" spans="1:65" s="11" customFormat="1" ht="22.9" customHeight="1">
      <c r="B358" s="155"/>
      <c r="C358" s="156"/>
      <c r="D358" s="157" t="s">
        <v>72</v>
      </c>
      <c r="E358" s="206" t="s">
        <v>772</v>
      </c>
      <c r="F358" s="206" t="s">
        <v>773</v>
      </c>
      <c r="G358" s="156"/>
      <c r="H358" s="156"/>
      <c r="I358" s="159"/>
      <c r="J358" s="207">
        <f>BK358</f>
        <v>0</v>
      </c>
      <c r="K358" s="156"/>
      <c r="L358" s="161"/>
      <c r="M358" s="162"/>
      <c r="N358" s="163"/>
      <c r="O358" s="163"/>
      <c r="P358" s="164">
        <f>SUM(P359:P361)</f>
        <v>0</v>
      </c>
      <c r="Q358" s="163"/>
      <c r="R358" s="164">
        <f>SUM(R359:R361)</f>
        <v>0</v>
      </c>
      <c r="S358" s="163"/>
      <c r="T358" s="165">
        <f>SUM(T359:T361)</f>
        <v>0</v>
      </c>
      <c r="AR358" s="166" t="s">
        <v>80</v>
      </c>
      <c r="AT358" s="167" t="s">
        <v>72</v>
      </c>
      <c r="AU358" s="167" t="s">
        <v>80</v>
      </c>
      <c r="AY358" s="166" t="s">
        <v>128</v>
      </c>
      <c r="BK358" s="168">
        <f>SUM(BK359:BK361)</f>
        <v>0</v>
      </c>
    </row>
    <row r="359" spans="1:65" s="2" customFormat="1" ht="16.5" customHeight="1">
      <c r="A359" s="32"/>
      <c r="B359" s="33"/>
      <c r="C359" s="169" t="s">
        <v>774</v>
      </c>
      <c r="D359" s="169" t="s">
        <v>129</v>
      </c>
      <c r="E359" s="170" t="s">
        <v>775</v>
      </c>
      <c r="F359" s="171" t="s">
        <v>776</v>
      </c>
      <c r="G359" s="172" t="s">
        <v>236</v>
      </c>
      <c r="H359" s="173">
        <v>354.315</v>
      </c>
      <c r="I359" s="174"/>
      <c r="J359" s="175">
        <f>ROUND(I359*H359,2)</f>
        <v>0</v>
      </c>
      <c r="K359" s="171" t="s">
        <v>296</v>
      </c>
      <c r="L359" s="37"/>
      <c r="M359" s="176" t="s">
        <v>19</v>
      </c>
      <c r="N359" s="177" t="s">
        <v>44</v>
      </c>
      <c r="O359" s="62"/>
      <c r="P359" s="178">
        <f>O359*H359</f>
        <v>0</v>
      </c>
      <c r="Q359" s="178">
        <v>0</v>
      </c>
      <c r="R359" s="178">
        <f>Q359*H359</f>
        <v>0</v>
      </c>
      <c r="S359" s="178">
        <v>0</v>
      </c>
      <c r="T359" s="179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80" t="s">
        <v>133</v>
      </c>
      <c r="AT359" s="180" t="s">
        <v>129</v>
      </c>
      <c r="AU359" s="180" t="s">
        <v>82</v>
      </c>
      <c r="AY359" s="15" t="s">
        <v>128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15" t="s">
        <v>80</v>
      </c>
      <c r="BK359" s="181">
        <f>ROUND(I359*H359,2)</f>
        <v>0</v>
      </c>
      <c r="BL359" s="15" t="s">
        <v>133</v>
      </c>
      <c r="BM359" s="180" t="s">
        <v>777</v>
      </c>
    </row>
    <row r="360" spans="1:65" s="2" customFormat="1" ht="19.5">
      <c r="A360" s="32"/>
      <c r="B360" s="33"/>
      <c r="C360" s="34"/>
      <c r="D360" s="182" t="s">
        <v>135</v>
      </c>
      <c r="E360" s="34"/>
      <c r="F360" s="183" t="s">
        <v>778</v>
      </c>
      <c r="G360" s="34"/>
      <c r="H360" s="34"/>
      <c r="I360" s="184"/>
      <c r="J360" s="34"/>
      <c r="K360" s="34"/>
      <c r="L360" s="37"/>
      <c r="M360" s="185"/>
      <c r="N360" s="186"/>
      <c r="O360" s="62"/>
      <c r="P360" s="62"/>
      <c r="Q360" s="62"/>
      <c r="R360" s="62"/>
      <c r="S360" s="62"/>
      <c r="T360" s="63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T360" s="15" t="s">
        <v>135</v>
      </c>
      <c r="AU360" s="15" t="s">
        <v>82</v>
      </c>
    </row>
    <row r="361" spans="1:65" s="2" customFormat="1" ht="11.25">
      <c r="A361" s="32"/>
      <c r="B361" s="33"/>
      <c r="C361" s="34"/>
      <c r="D361" s="208" t="s">
        <v>299</v>
      </c>
      <c r="E361" s="34"/>
      <c r="F361" s="209" t="s">
        <v>779</v>
      </c>
      <c r="G361" s="34"/>
      <c r="H361" s="34"/>
      <c r="I361" s="184"/>
      <c r="J361" s="34"/>
      <c r="K361" s="34"/>
      <c r="L361" s="37"/>
      <c r="M361" s="185"/>
      <c r="N361" s="186"/>
      <c r="O361" s="62"/>
      <c r="P361" s="62"/>
      <c r="Q361" s="62"/>
      <c r="R361" s="62"/>
      <c r="S361" s="62"/>
      <c r="T361" s="63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T361" s="15" t="s">
        <v>299</v>
      </c>
      <c r="AU361" s="15" t="s">
        <v>82</v>
      </c>
    </row>
    <row r="362" spans="1:65" s="11" customFormat="1" ht="25.9" customHeight="1">
      <c r="B362" s="155"/>
      <c r="C362" s="156"/>
      <c r="D362" s="157" t="s">
        <v>72</v>
      </c>
      <c r="E362" s="158" t="s">
        <v>780</v>
      </c>
      <c r="F362" s="158" t="s">
        <v>781</v>
      </c>
      <c r="G362" s="156"/>
      <c r="H362" s="156"/>
      <c r="I362" s="159"/>
      <c r="J362" s="160">
        <f>BK362</f>
        <v>0</v>
      </c>
      <c r="K362" s="156"/>
      <c r="L362" s="161"/>
      <c r="M362" s="162"/>
      <c r="N362" s="163"/>
      <c r="O362" s="163"/>
      <c r="P362" s="164">
        <f>P363+P385+P391+P397</f>
        <v>0</v>
      </c>
      <c r="Q362" s="163"/>
      <c r="R362" s="164">
        <f>R363+R385+R391+R397</f>
        <v>3.0371061100000007</v>
      </c>
      <c r="S362" s="163"/>
      <c r="T362" s="165">
        <f>T363+T385+T391+T397</f>
        <v>0</v>
      </c>
      <c r="AR362" s="166" t="s">
        <v>82</v>
      </c>
      <c r="AT362" s="167" t="s">
        <v>72</v>
      </c>
      <c r="AU362" s="167" t="s">
        <v>73</v>
      </c>
      <c r="AY362" s="166" t="s">
        <v>128</v>
      </c>
      <c r="BK362" s="168">
        <f>BK363+BK385+BK391+BK397</f>
        <v>0</v>
      </c>
    </row>
    <row r="363" spans="1:65" s="11" customFormat="1" ht="22.9" customHeight="1">
      <c r="B363" s="155"/>
      <c r="C363" s="156"/>
      <c r="D363" s="157" t="s">
        <v>72</v>
      </c>
      <c r="E363" s="206" t="s">
        <v>782</v>
      </c>
      <c r="F363" s="206" t="s">
        <v>783</v>
      </c>
      <c r="G363" s="156"/>
      <c r="H363" s="156"/>
      <c r="I363" s="159"/>
      <c r="J363" s="207">
        <f>BK363</f>
        <v>0</v>
      </c>
      <c r="K363" s="156"/>
      <c r="L363" s="161"/>
      <c r="M363" s="162"/>
      <c r="N363" s="163"/>
      <c r="O363" s="163"/>
      <c r="P363" s="164">
        <f>SUM(P364:P384)</f>
        <v>0</v>
      </c>
      <c r="Q363" s="163"/>
      <c r="R363" s="164">
        <f>SUM(R364:R384)</f>
        <v>0.44389529999999999</v>
      </c>
      <c r="S363" s="163"/>
      <c r="T363" s="165">
        <f>SUM(T364:T384)</f>
        <v>0</v>
      </c>
      <c r="AR363" s="166" t="s">
        <v>82</v>
      </c>
      <c r="AT363" s="167" t="s">
        <v>72</v>
      </c>
      <c r="AU363" s="167" t="s">
        <v>80</v>
      </c>
      <c r="AY363" s="166" t="s">
        <v>128</v>
      </c>
      <c r="BK363" s="168">
        <f>SUM(BK364:BK384)</f>
        <v>0</v>
      </c>
    </row>
    <row r="364" spans="1:65" s="2" customFormat="1" ht="16.5" customHeight="1">
      <c r="A364" s="32"/>
      <c r="B364" s="33"/>
      <c r="C364" s="169" t="s">
        <v>784</v>
      </c>
      <c r="D364" s="169" t="s">
        <v>129</v>
      </c>
      <c r="E364" s="170" t="s">
        <v>785</v>
      </c>
      <c r="F364" s="171" t="s">
        <v>786</v>
      </c>
      <c r="G364" s="172" t="s">
        <v>231</v>
      </c>
      <c r="H364" s="173">
        <v>36.54</v>
      </c>
      <c r="I364" s="174"/>
      <c r="J364" s="175">
        <f>ROUND(I364*H364,2)</f>
        <v>0</v>
      </c>
      <c r="K364" s="171" t="s">
        <v>296</v>
      </c>
      <c r="L364" s="37"/>
      <c r="M364" s="176" t="s">
        <v>19</v>
      </c>
      <c r="N364" s="177" t="s">
        <v>44</v>
      </c>
      <c r="O364" s="62"/>
      <c r="P364" s="178">
        <f>O364*H364</f>
        <v>0</v>
      </c>
      <c r="Q364" s="178">
        <v>0</v>
      </c>
      <c r="R364" s="178">
        <f>Q364*H364</f>
        <v>0</v>
      </c>
      <c r="S364" s="178">
        <v>0</v>
      </c>
      <c r="T364" s="179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80" t="s">
        <v>208</v>
      </c>
      <c r="AT364" s="180" t="s">
        <v>129</v>
      </c>
      <c r="AU364" s="180" t="s">
        <v>82</v>
      </c>
      <c r="AY364" s="15" t="s">
        <v>128</v>
      </c>
      <c r="BE364" s="181">
        <f>IF(N364="základní",J364,0)</f>
        <v>0</v>
      </c>
      <c r="BF364" s="181">
        <f>IF(N364="snížená",J364,0)</f>
        <v>0</v>
      </c>
      <c r="BG364" s="181">
        <f>IF(N364="zákl. přenesená",J364,0)</f>
        <v>0</v>
      </c>
      <c r="BH364" s="181">
        <f>IF(N364="sníž. přenesená",J364,0)</f>
        <v>0</v>
      </c>
      <c r="BI364" s="181">
        <f>IF(N364="nulová",J364,0)</f>
        <v>0</v>
      </c>
      <c r="BJ364" s="15" t="s">
        <v>80</v>
      </c>
      <c r="BK364" s="181">
        <f>ROUND(I364*H364,2)</f>
        <v>0</v>
      </c>
      <c r="BL364" s="15" t="s">
        <v>208</v>
      </c>
      <c r="BM364" s="180" t="s">
        <v>787</v>
      </c>
    </row>
    <row r="365" spans="1:65" s="2" customFormat="1" ht="11.25">
      <c r="A365" s="32"/>
      <c r="B365" s="33"/>
      <c r="C365" s="34"/>
      <c r="D365" s="182" t="s">
        <v>135</v>
      </c>
      <c r="E365" s="34"/>
      <c r="F365" s="183" t="s">
        <v>788</v>
      </c>
      <c r="G365" s="34"/>
      <c r="H365" s="34"/>
      <c r="I365" s="184"/>
      <c r="J365" s="34"/>
      <c r="K365" s="34"/>
      <c r="L365" s="37"/>
      <c r="M365" s="185"/>
      <c r="N365" s="186"/>
      <c r="O365" s="62"/>
      <c r="P365" s="62"/>
      <c r="Q365" s="62"/>
      <c r="R365" s="62"/>
      <c r="S365" s="62"/>
      <c r="T365" s="63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T365" s="15" t="s">
        <v>135</v>
      </c>
      <c r="AU365" s="15" t="s">
        <v>82</v>
      </c>
    </row>
    <row r="366" spans="1:65" s="2" customFormat="1" ht="11.25">
      <c r="A366" s="32"/>
      <c r="B366" s="33"/>
      <c r="C366" s="34"/>
      <c r="D366" s="208" t="s">
        <v>299</v>
      </c>
      <c r="E366" s="34"/>
      <c r="F366" s="209" t="s">
        <v>789</v>
      </c>
      <c r="G366" s="34"/>
      <c r="H366" s="34"/>
      <c r="I366" s="184"/>
      <c r="J366" s="34"/>
      <c r="K366" s="34"/>
      <c r="L366" s="37"/>
      <c r="M366" s="185"/>
      <c r="N366" s="186"/>
      <c r="O366" s="62"/>
      <c r="P366" s="62"/>
      <c r="Q366" s="62"/>
      <c r="R366" s="62"/>
      <c r="S366" s="62"/>
      <c r="T366" s="63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T366" s="15" t="s">
        <v>299</v>
      </c>
      <c r="AU366" s="15" t="s">
        <v>82</v>
      </c>
    </row>
    <row r="367" spans="1:65" s="2" customFormat="1" ht="16.5" customHeight="1">
      <c r="A367" s="32"/>
      <c r="B367" s="33"/>
      <c r="C367" s="169" t="s">
        <v>790</v>
      </c>
      <c r="D367" s="169" t="s">
        <v>129</v>
      </c>
      <c r="E367" s="170" t="s">
        <v>791</v>
      </c>
      <c r="F367" s="171" t="s">
        <v>792</v>
      </c>
      <c r="G367" s="172" t="s">
        <v>231</v>
      </c>
      <c r="H367" s="173">
        <v>35.103999999999999</v>
      </c>
      <c r="I367" s="174"/>
      <c r="J367" s="175">
        <f>ROUND(I367*H367,2)</f>
        <v>0</v>
      </c>
      <c r="K367" s="171" t="s">
        <v>296</v>
      </c>
      <c r="L367" s="37"/>
      <c r="M367" s="176" t="s">
        <v>19</v>
      </c>
      <c r="N367" s="177" t="s">
        <v>44</v>
      </c>
      <c r="O367" s="62"/>
      <c r="P367" s="178">
        <f>O367*H367</f>
        <v>0</v>
      </c>
      <c r="Q367" s="178">
        <v>0</v>
      </c>
      <c r="R367" s="178">
        <f>Q367*H367</f>
        <v>0</v>
      </c>
      <c r="S367" s="178">
        <v>0</v>
      </c>
      <c r="T367" s="179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80" t="s">
        <v>208</v>
      </c>
      <c r="AT367" s="180" t="s">
        <v>129</v>
      </c>
      <c r="AU367" s="180" t="s">
        <v>82</v>
      </c>
      <c r="AY367" s="15" t="s">
        <v>128</v>
      </c>
      <c r="BE367" s="181">
        <f>IF(N367="základní",J367,0)</f>
        <v>0</v>
      </c>
      <c r="BF367" s="181">
        <f>IF(N367="snížená",J367,0)</f>
        <v>0</v>
      </c>
      <c r="BG367" s="181">
        <f>IF(N367="zákl. přenesená",J367,0)</f>
        <v>0</v>
      </c>
      <c r="BH367" s="181">
        <f>IF(N367="sníž. přenesená",J367,0)</f>
        <v>0</v>
      </c>
      <c r="BI367" s="181">
        <f>IF(N367="nulová",J367,0)</f>
        <v>0</v>
      </c>
      <c r="BJ367" s="15" t="s">
        <v>80</v>
      </c>
      <c r="BK367" s="181">
        <f>ROUND(I367*H367,2)</f>
        <v>0</v>
      </c>
      <c r="BL367" s="15" t="s">
        <v>208</v>
      </c>
      <c r="BM367" s="180" t="s">
        <v>793</v>
      </c>
    </row>
    <row r="368" spans="1:65" s="2" customFormat="1" ht="11.25">
      <c r="A368" s="32"/>
      <c r="B368" s="33"/>
      <c r="C368" s="34"/>
      <c r="D368" s="182" t="s">
        <v>135</v>
      </c>
      <c r="E368" s="34"/>
      <c r="F368" s="183" t="s">
        <v>794</v>
      </c>
      <c r="G368" s="34"/>
      <c r="H368" s="34"/>
      <c r="I368" s="184"/>
      <c r="J368" s="34"/>
      <c r="K368" s="34"/>
      <c r="L368" s="37"/>
      <c r="M368" s="185"/>
      <c r="N368" s="186"/>
      <c r="O368" s="62"/>
      <c r="P368" s="62"/>
      <c r="Q368" s="62"/>
      <c r="R368" s="62"/>
      <c r="S368" s="62"/>
      <c r="T368" s="63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T368" s="15" t="s">
        <v>135</v>
      </c>
      <c r="AU368" s="15" t="s">
        <v>82</v>
      </c>
    </row>
    <row r="369" spans="1:65" s="2" customFormat="1" ht="11.25">
      <c r="A369" s="32"/>
      <c r="B369" s="33"/>
      <c r="C369" s="34"/>
      <c r="D369" s="208" t="s">
        <v>299</v>
      </c>
      <c r="E369" s="34"/>
      <c r="F369" s="209" t="s">
        <v>795</v>
      </c>
      <c r="G369" s="34"/>
      <c r="H369" s="34"/>
      <c r="I369" s="184"/>
      <c r="J369" s="34"/>
      <c r="K369" s="34"/>
      <c r="L369" s="37"/>
      <c r="M369" s="185"/>
      <c r="N369" s="186"/>
      <c r="O369" s="62"/>
      <c r="P369" s="62"/>
      <c r="Q369" s="62"/>
      <c r="R369" s="62"/>
      <c r="S369" s="62"/>
      <c r="T369" s="63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T369" s="15" t="s">
        <v>299</v>
      </c>
      <c r="AU369" s="15" t="s">
        <v>82</v>
      </c>
    </row>
    <row r="370" spans="1:65" s="2" customFormat="1" ht="16.5" customHeight="1">
      <c r="A370" s="32"/>
      <c r="B370" s="33"/>
      <c r="C370" s="187" t="s">
        <v>796</v>
      </c>
      <c r="D370" s="187" t="s">
        <v>220</v>
      </c>
      <c r="E370" s="188" t="s">
        <v>797</v>
      </c>
      <c r="F370" s="189" t="s">
        <v>798</v>
      </c>
      <c r="G370" s="190" t="s">
        <v>236</v>
      </c>
      <c r="H370" s="191">
        <v>2.8000000000000001E-2</v>
      </c>
      <c r="I370" s="192"/>
      <c r="J370" s="193">
        <f>ROUND(I370*H370,2)</f>
        <v>0</v>
      </c>
      <c r="K370" s="189" t="s">
        <v>296</v>
      </c>
      <c r="L370" s="194"/>
      <c r="M370" s="195" t="s">
        <v>19</v>
      </c>
      <c r="N370" s="196" t="s">
        <v>44</v>
      </c>
      <c r="O370" s="62"/>
      <c r="P370" s="178">
        <f>O370*H370</f>
        <v>0</v>
      </c>
      <c r="Q370" s="178">
        <v>1</v>
      </c>
      <c r="R370" s="178">
        <f>Q370*H370</f>
        <v>2.8000000000000001E-2</v>
      </c>
      <c r="S370" s="178">
        <v>0</v>
      </c>
      <c r="T370" s="17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80" t="s">
        <v>443</v>
      </c>
      <c r="AT370" s="180" t="s">
        <v>220</v>
      </c>
      <c r="AU370" s="180" t="s">
        <v>82</v>
      </c>
      <c r="AY370" s="15" t="s">
        <v>128</v>
      </c>
      <c r="BE370" s="181">
        <f>IF(N370="základní",J370,0)</f>
        <v>0</v>
      </c>
      <c r="BF370" s="181">
        <f>IF(N370="snížená",J370,0)</f>
        <v>0</v>
      </c>
      <c r="BG370" s="181">
        <f>IF(N370="zákl. přenesená",J370,0)</f>
        <v>0</v>
      </c>
      <c r="BH370" s="181">
        <f>IF(N370="sníž. přenesená",J370,0)</f>
        <v>0</v>
      </c>
      <c r="BI370" s="181">
        <f>IF(N370="nulová",J370,0)</f>
        <v>0</v>
      </c>
      <c r="BJ370" s="15" t="s">
        <v>80</v>
      </c>
      <c r="BK370" s="181">
        <f>ROUND(I370*H370,2)</f>
        <v>0</v>
      </c>
      <c r="BL370" s="15" t="s">
        <v>208</v>
      </c>
      <c r="BM370" s="180" t="s">
        <v>799</v>
      </c>
    </row>
    <row r="371" spans="1:65" s="2" customFormat="1" ht="11.25">
      <c r="A371" s="32"/>
      <c r="B371" s="33"/>
      <c r="C371" s="34"/>
      <c r="D371" s="182" t="s">
        <v>135</v>
      </c>
      <c r="E371" s="34"/>
      <c r="F371" s="183" t="s">
        <v>798</v>
      </c>
      <c r="G371" s="34"/>
      <c r="H371" s="34"/>
      <c r="I371" s="184"/>
      <c r="J371" s="34"/>
      <c r="K371" s="34"/>
      <c r="L371" s="37"/>
      <c r="M371" s="185"/>
      <c r="N371" s="186"/>
      <c r="O371" s="62"/>
      <c r="P371" s="62"/>
      <c r="Q371" s="62"/>
      <c r="R371" s="62"/>
      <c r="S371" s="62"/>
      <c r="T371" s="63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T371" s="15" t="s">
        <v>135</v>
      </c>
      <c r="AU371" s="15" t="s">
        <v>82</v>
      </c>
    </row>
    <row r="372" spans="1:65" s="2" customFormat="1" ht="16.5" customHeight="1">
      <c r="A372" s="32"/>
      <c r="B372" s="33"/>
      <c r="C372" s="169" t="s">
        <v>800</v>
      </c>
      <c r="D372" s="169" t="s">
        <v>129</v>
      </c>
      <c r="E372" s="170" t="s">
        <v>801</v>
      </c>
      <c r="F372" s="171" t="s">
        <v>802</v>
      </c>
      <c r="G372" s="172" t="s">
        <v>231</v>
      </c>
      <c r="H372" s="173">
        <v>43.19</v>
      </c>
      <c r="I372" s="174"/>
      <c r="J372" s="175">
        <f>ROUND(I372*H372,2)</f>
        <v>0</v>
      </c>
      <c r="K372" s="171" t="s">
        <v>19</v>
      </c>
      <c r="L372" s="37"/>
      <c r="M372" s="176" t="s">
        <v>19</v>
      </c>
      <c r="N372" s="177" t="s">
        <v>44</v>
      </c>
      <c r="O372" s="62"/>
      <c r="P372" s="178">
        <f>O372*H372</f>
        <v>0</v>
      </c>
      <c r="Q372" s="178">
        <v>0</v>
      </c>
      <c r="R372" s="178">
        <f>Q372*H372</f>
        <v>0</v>
      </c>
      <c r="S372" s="178">
        <v>0</v>
      </c>
      <c r="T372" s="179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80" t="s">
        <v>208</v>
      </c>
      <c r="AT372" s="180" t="s">
        <v>129</v>
      </c>
      <c r="AU372" s="180" t="s">
        <v>82</v>
      </c>
      <c r="AY372" s="15" t="s">
        <v>128</v>
      </c>
      <c r="BE372" s="181">
        <f>IF(N372="základní",J372,0)</f>
        <v>0</v>
      </c>
      <c r="BF372" s="181">
        <f>IF(N372="snížená",J372,0)</f>
        <v>0</v>
      </c>
      <c r="BG372" s="181">
        <f>IF(N372="zákl. přenesená",J372,0)</f>
        <v>0</v>
      </c>
      <c r="BH372" s="181">
        <f>IF(N372="sníž. přenesená",J372,0)</f>
        <v>0</v>
      </c>
      <c r="BI372" s="181">
        <f>IF(N372="nulová",J372,0)</f>
        <v>0</v>
      </c>
      <c r="BJ372" s="15" t="s">
        <v>80</v>
      </c>
      <c r="BK372" s="181">
        <f>ROUND(I372*H372,2)</f>
        <v>0</v>
      </c>
      <c r="BL372" s="15" t="s">
        <v>208</v>
      </c>
      <c r="BM372" s="180" t="s">
        <v>803</v>
      </c>
    </row>
    <row r="373" spans="1:65" s="2" customFormat="1" ht="19.5">
      <c r="A373" s="32"/>
      <c r="B373" s="33"/>
      <c r="C373" s="34"/>
      <c r="D373" s="182" t="s">
        <v>135</v>
      </c>
      <c r="E373" s="34"/>
      <c r="F373" s="183" t="s">
        <v>804</v>
      </c>
      <c r="G373" s="34"/>
      <c r="H373" s="34"/>
      <c r="I373" s="184"/>
      <c r="J373" s="34"/>
      <c r="K373" s="34"/>
      <c r="L373" s="37"/>
      <c r="M373" s="185"/>
      <c r="N373" s="186"/>
      <c r="O373" s="62"/>
      <c r="P373" s="62"/>
      <c r="Q373" s="62"/>
      <c r="R373" s="62"/>
      <c r="S373" s="62"/>
      <c r="T373" s="63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T373" s="15" t="s">
        <v>135</v>
      </c>
      <c r="AU373" s="15" t="s">
        <v>82</v>
      </c>
    </row>
    <row r="374" spans="1:65" s="2" customFormat="1" ht="16.5" customHeight="1">
      <c r="A374" s="32"/>
      <c r="B374" s="33"/>
      <c r="C374" s="169" t="s">
        <v>805</v>
      </c>
      <c r="D374" s="169" t="s">
        <v>129</v>
      </c>
      <c r="E374" s="170" t="s">
        <v>806</v>
      </c>
      <c r="F374" s="171" t="s">
        <v>807</v>
      </c>
      <c r="G374" s="172" t="s">
        <v>231</v>
      </c>
      <c r="H374" s="173">
        <v>36.54</v>
      </c>
      <c r="I374" s="174"/>
      <c r="J374" s="175">
        <f>ROUND(I374*H374,2)</f>
        <v>0</v>
      </c>
      <c r="K374" s="171" t="s">
        <v>296</v>
      </c>
      <c r="L374" s="37"/>
      <c r="M374" s="176" t="s">
        <v>19</v>
      </c>
      <c r="N374" s="177" t="s">
        <v>44</v>
      </c>
      <c r="O374" s="62"/>
      <c r="P374" s="178">
        <f>O374*H374</f>
        <v>0</v>
      </c>
      <c r="Q374" s="178">
        <v>4.0000000000000002E-4</v>
      </c>
      <c r="R374" s="178">
        <f>Q374*H374</f>
        <v>1.4616000000000001E-2</v>
      </c>
      <c r="S374" s="178">
        <v>0</v>
      </c>
      <c r="T374" s="179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80" t="s">
        <v>208</v>
      </c>
      <c r="AT374" s="180" t="s">
        <v>129</v>
      </c>
      <c r="AU374" s="180" t="s">
        <v>82</v>
      </c>
      <c r="AY374" s="15" t="s">
        <v>128</v>
      </c>
      <c r="BE374" s="181">
        <f>IF(N374="základní",J374,0)</f>
        <v>0</v>
      </c>
      <c r="BF374" s="181">
        <f>IF(N374="snížená",J374,0)</f>
        <v>0</v>
      </c>
      <c r="BG374" s="181">
        <f>IF(N374="zákl. přenesená",J374,0)</f>
        <v>0</v>
      </c>
      <c r="BH374" s="181">
        <f>IF(N374="sníž. přenesená",J374,0)</f>
        <v>0</v>
      </c>
      <c r="BI374" s="181">
        <f>IF(N374="nulová",J374,0)</f>
        <v>0</v>
      </c>
      <c r="BJ374" s="15" t="s">
        <v>80</v>
      </c>
      <c r="BK374" s="181">
        <f>ROUND(I374*H374,2)</f>
        <v>0</v>
      </c>
      <c r="BL374" s="15" t="s">
        <v>208</v>
      </c>
      <c r="BM374" s="180" t="s">
        <v>808</v>
      </c>
    </row>
    <row r="375" spans="1:65" s="2" customFormat="1" ht="11.25">
      <c r="A375" s="32"/>
      <c r="B375" s="33"/>
      <c r="C375" s="34"/>
      <c r="D375" s="182" t="s">
        <v>135</v>
      </c>
      <c r="E375" s="34"/>
      <c r="F375" s="183" t="s">
        <v>809</v>
      </c>
      <c r="G375" s="34"/>
      <c r="H375" s="34"/>
      <c r="I375" s="184"/>
      <c r="J375" s="34"/>
      <c r="K375" s="34"/>
      <c r="L375" s="37"/>
      <c r="M375" s="185"/>
      <c r="N375" s="186"/>
      <c r="O375" s="62"/>
      <c r="P375" s="62"/>
      <c r="Q375" s="62"/>
      <c r="R375" s="62"/>
      <c r="S375" s="62"/>
      <c r="T375" s="63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T375" s="15" t="s">
        <v>135</v>
      </c>
      <c r="AU375" s="15" t="s">
        <v>82</v>
      </c>
    </row>
    <row r="376" spans="1:65" s="2" customFormat="1" ht="11.25">
      <c r="A376" s="32"/>
      <c r="B376" s="33"/>
      <c r="C376" s="34"/>
      <c r="D376" s="208" t="s">
        <v>299</v>
      </c>
      <c r="E376" s="34"/>
      <c r="F376" s="209" t="s">
        <v>810</v>
      </c>
      <c r="G376" s="34"/>
      <c r="H376" s="34"/>
      <c r="I376" s="184"/>
      <c r="J376" s="34"/>
      <c r="K376" s="34"/>
      <c r="L376" s="37"/>
      <c r="M376" s="185"/>
      <c r="N376" s="186"/>
      <c r="O376" s="62"/>
      <c r="P376" s="62"/>
      <c r="Q376" s="62"/>
      <c r="R376" s="62"/>
      <c r="S376" s="62"/>
      <c r="T376" s="63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T376" s="15" t="s">
        <v>299</v>
      </c>
      <c r="AU376" s="15" t="s">
        <v>82</v>
      </c>
    </row>
    <row r="377" spans="1:65" s="2" customFormat="1" ht="16.5" customHeight="1">
      <c r="A377" s="32"/>
      <c r="B377" s="33"/>
      <c r="C377" s="169" t="s">
        <v>811</v>
      </c>
      <c r="D377" s="169" t="s">
        <v>129</v>
      </c>
      <c r="E377" s="170" t="s">
        <v>812</v>
      </c>
      <c r="F377" s="171" t="s">
        <v>813</v>
      </c>
      <c r="G377" s="172" t="s">
        <v>231</v>
      </c>
      <c r="H377" s="173">
        <v>35.103999999999999</v>
      </c>
      <c r="I377" s="174"/>
      <c r="J377" s="175">
        <f>ROUND(I377*H377,2)</f>
        <v>0</v>
      </c>
      <c r="K377" s="171" t="s">
        <v>296</v>
      </c>
      <c r="L377" s="37"/>
      <c r="M377" s="176" t="s">
        <v>19</v>
      </c>
      <c r="N377" s="177" t="s">
        <v>44</v>
      </c>
      <c r="O377" s="62"/>
      <c r="P377" s="178">
        <f>O377*H377</f>
        <v>0</v>
      </c>
      <c r="Q377" s="178">
        <v>4.0000000000000002E-4</v>
      </c>
      <c r="R377" s="178">
        <f>Q377*H377</f>
        <v>1.40416E-2</v>
      </c>
      <c r="S377" s="178">
        <v>0</v>
      </c>
      <c r="T377" s="179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80" t="s">
        <v>208</v>
      </c>
      <c r="AT377" s="180" t="s">
        <v>129</v>
      </c>
      <c r="AU377" s="180" t="s">
        <v>82</v>
      </c>
      <c r="AY377" s="15" t="s">
        <v>128</v>
      </c>
      <c r="BE377" s="181">
        <f>IF(N377="základní",J377,0)</f>
        <v>0</v>
      </c>
      <c r="BF377" s="181">
        <f>IF(N377="snížená",J377,0)</f>
        <v>0</v>
      </c>
      <c r="BG377" s="181">
        <f>IF(N377="zákl. přenesená",J377,0)</f>
        <v>0</v>
      </c>
      <c r="BH377" s="181">
        <f>IF(N377="sníž. přenesená",J377,0)</f>
        <v>0</v>
      </c>
      <c r="BI377" s="181">
        <f>IF(N377="nulová",J377,0)</f>
        <v>0</v>
      </c>
      <c r="BJ377" s="15" t="s">
        <v>80</v>
      </c>
      <c r="BK377" s="181">
        <f>ROUND(I377*H377,2)</f>
        <v>0</v>
      </c>
      <c r="BL377" s="15" t="s">
        <v>208</v>
      </c>
      <c r="BM377" s="180" t="s">
        <v>814</v>
      </c>
    </row>
    <row r="378" spans="1:65" s="2" customFormat="1" ht="11.25">
      <c r="A378" s="32"/>
      <c r="B378" s="33"/>
      <c r="C378" s="34"/>
      <c r="D378" s="182" t="s">
        <v>135</v>
      </c>
      <c r="E378" s="34"/>
      <c r="F378" s="183" t="s">
        <v>815</v>
      </c>
      <c r="G378" s="34"/>
      <c r="H378" s="34"/>
      <c r="I378" s="184"/>
      <c r="J378" s="34"/>
      <c r="K378" s="34"/>
      <c r="L378" s="37"/>
      <c r="M378" s="185"/>
      <c r="N378" s="186"/>
      <c r="O378" s="62"/>
      <c r="P378" s="62"/>
      <c r="Q378" s="62"/>
      <c r="R378" s="62"/>
      <c r="S378" s="62"/>
      <c r="T378" s="63"/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T378" s="15" t="s">
        <v>135</v>
      </c>
      <c r="AU378" s="15" t="s">
        <v>82</v>
      </c>
    </row>
    <row r="379" spans="1:65" s="2" customFormat="1" ht="11.25">
      <c r="A379" s="32"/>
      <c r="B379" s="33"/>
      <c r="C379" s="34"/>
      <c r="D379" s="208" t="s">
        <v>299</v>
      </c>
      <c r="E379" s="34"/>
      <c r="F379" s="209" t="s">
        <v>816</v>
      </c>
      <c r="G379" s="34"/>
      <c r="H379" s="34"/>
      <c r="I379" s="184"/>
      <c r="J379" s="34"/>
      <c r="K379" s="34"/>
      <c r="L379" s="37"/>
      <c r="M379" s="185"/>
      <c r="N379" s="186"/>
      <c r="O379" s="62"/>
      <c r="P379" s="62"/>
      <c r="Q379" s="62"/>
      <c r="R379" s="62"/>
      <c r="S379" s="62"/>
      <c r="T379" s="63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T379" s="15" t="s">
        <v>299</v>
      </c>
      <c r="AU379" s="15" t="s">
        <v>82</v>
      </c>
    </row>
    <row r="380" spans="1:65" s="2" customFormat="1" ht="24.2" customHeight="1">
      <c r="A380" s="32"/>
      <c r="B380" s="33"/>
      <c r="C380" s="187" t="s">
        <v>817</v>
      </c>
      <c r="D380" s="187" t="s">
        <v>220</v>
      </c>
      <c r="E380" s="188" t="s">
        <v>818</v>
      </c>
      <c r="F380" s="189" t="s">
        <v>819</v>
      </c>
      <c r="G380" s="190" t="s">
        <v>231</v>
      </c>
      <c r="H380" s="191">
        <v>82.391000000000005</v>
      </c>
      <c r="I380" s="192"/>
      <c r="J380" s="193">
        <f>ROUND(I380*H380,2)</f>
        <v>0</v>
      </c>
      <c r="K380" s="189" t="s">
        <v>19</v>
      </c>
      <c r="L380" s="194"/>
      <c r="M380" s="195" t="s">
        <v>19</v>
      </c>
      <c r="N380" s="196" t="s">
        <v>44</v>
      </c>
      <c r="O380" s="62"/>
      <c r="P380" s="178">
        <f>O380*H380</f>
        <v>0</v>
      </c>
      <c r="Q380" s="178">
        <v>4.7000000000000002E-3</v>
      </c>
      <c r="R380" s="178">
        <f>Q380*H380</f>
        <v>0.38723770000000002</v>
      </c>
      <c r="S380" s="178">
        <v>0</v>
      </c>
      <c r="T380" s="179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80" t="s">
        <v>443</v>
      </c>
      <c r="AT380" s="180" t="s">
        <v>220</v>
      </c>
      <c r="AU380" s="180" t="s">
        <v>82</v>
      </c>
      <c r="AY380" s="15" t="s">
        <v>128</v>
      </c>
      <c r="BE380" s="181">
        <f>IF(N380="základní",J380,0)</f>
        <v>0</v>
      </c>
      <c r="BF380" s="181">
        <f>IF(N380="snížená",J380,0)</f>
        <v>0</v>
      </c>
      <c r="BG380" s="181">
        <f>IF(N380="zákl. přenesená",J380,0)</f>
        <v>0</v>
      </c>
      <c r="BH380" s="181">
        <f>IF(N380="sníž. přenesená",J380,0)</f>
        <v>0</v>
      </c>
      <c r="BI380" s="181">
        <f>IF(N380="nulová",J380,0)</f>
        <v>0</v>
      </c>
      <c r="BJ380" s="15" t="s">
        <v>80</v>
      </c>
      <c r="BK380" s="181">
        <f>ROUND(I380*H380,2)</f>
        <v>0</v>
      </c>
      <c r="BL380" s="15" t="s">
        <v>208</v>
      </c>
      <c r="BM380" s="180" t="s">
        <v>820</v>
      </c>
    </row>
    <row r="381" spans="1:65" s="2" customFormat="1" ht="19.5">
      <c r="A381" s="32"/>
      <c r="B381" s="33"/>
      <c r="C381" s="34"/>
      <c r="D381" s="182" t="s">
        <v>135</v>
      </c>
      <c r="E381" s="34"/>
      <c r="F381" s="183" t="s">
        <v>819</v>
      </c>
      <c r="G381" s="34"/>
      <c r="H381" s="34"/>
      <c r="I381" s="184"/>
      <c r="J381" s="34"/>
      <c r="K381" s="34"/>
      <c r="L381" s="37"/>
      <c r="M381" s="185"/>
      <c r="N381" s="186"/>
      <c r="O381" s="62"/>
      <c r="P381" s="62"/>
      <c r="Q381" s="62"/>
      <c r="R381" s="62"/>
      <c r="S381" s="62"/>
      <c r="T381" s="63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T381" s="15" t="s">
        <v>135</v>
      </c>
      <c r="AU381" s="15" t="s">
        <v>82</v>
      </c>
    </row>
    <row r="382" spans="1:65" s="2" customFormat="1" ht="16.5" customHeight="1">
      <c r="A382" s="32"/>
      <c r="B382" s="33"/>
      <c r="C382" s="169" t="s">
        <v>821</v>
      </c>
      <c r="D382" s="169" t="s">
        <v>129</v>
      </c>
      <c r="E382" s="170" t="s">
        <v>822</v>
      </c>
      <c r="F382" s="171" t="s">
        <v>823</v>
      </c>
      <c r="G382" s="172" t="s">
        <v>236</v>
      </c>
      <c r="H382" s="173">
        <v>0.44400000000000001</v>
      </c>
      <c r="I382" s="174"/>
      <c r="J382" s="175">
        <f>ROUND(I382*H382,2)</f>
        <v>0</v>
      </c>
      <c r="K382" s="171" t="s">
        <v>296</v>
      </c>
      <c r="L382" s="37"/>
      <c r="M382" s="176" t="s">
        <v>19</v>
      </c>
      <c r="N382" s="177" t="s">
        <v>44</v>
      </c>
      <c r="O382" s="62"/>
      <c r="P382" s="178">
        <f>O382*H382</f>
        <v>0</v>
      </c>
      <c r="Q382" s="178">
        <v>0</v>
      </c>
      <c r="R382" s="178">
        <f>Q382*H382</f>
        <v>0</v>
      </c>
      <c r="S382" s="178">
        <v>0</v>
      </c>
      <c r="T382" s="179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80" t="s">
        <v>208</v>
      </c>
      <c r="AT382" s="180" t="s">
        <v>129</v>
      </c>
      <c r="AU382" s="180" t="s">
        <v>82</v>
      </c>
      <c r="AY382" s="15" t="s">
        <v>128</v>
      </c>
      <c r="BE382" s="181">
        <f>IF(N382="základní",J382,0)</f>
        <v>0</v>
      </c>
      <c r="BF382" s="181">
        <f>IF(N382="snížená",J382,0)</f>
        <v>0</v>
      </c>
      <c r="BG382" s="181">
        <f>IF(N382="zákl. přenesená",J382,0)</f>
        <v>0</v>
      </c>
      <c r="BH382" s="181">
        <f>IF(N382="sníž. přenesená",J382,0)</f>
        <v>0</v>
      </c>
      <c r="BI382" s="181">
        <f>IF(N382="nulová",J382,0)</f>
        <v>0</v>
      </c>
      <c r="BJ382" s="15" t="s">
        <v>80</v>
      </c>
      <c r="BK382" s="181">
        <f>ROUND(I382*H382,2)</f>
        <v>0</v>
      </c>
      <c r="BL382" s="15" t="s">
        <v>208</v>
      </c>
      <c r="BM382" s="180" t="s">
        <v>824</v>
      </c>
    </row>
    <row r="383" spans="1:65" s="2" customFormat="1" ht="19.5">
      <c r="A383" s="32"/>
      <c r="B383" s="33"/>
      <c r="C383" s="34"/>
      <c r="D383" s="182" t="s">
        <v>135</v>
      </c>
      <c r="E383" s="34"/>
      <c r="F383" s="183" t="s">
        <v>825</v>
      </c>
      <c r="G383" s="34"/>
      <c r="H383" s="34"/>
      <c r="I383" s="184"/>
      <c r="J383" s="34"/>
      <c r="K383" s="34"/>
      <c r="L383" s="37"/>
      <c r="M383" s="185"/>
      <c r="N383" s="186"/>
      <c r="O383" s="62"/>
      <c r="P383" s="62"/>
      <c r="Q383" s="62"/>
      <c r="R383" s="62"/>
      <c r="S383" s="62"/>
      <c r="T383" s="63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T383" s="15" t="s">
        <v>135</v>
      </c>
      <c r="AU383" s="15" t="s">
        <v>82</v>
      </c>
    </row>
    <row r="384" spans="1:65" s="2" customFormat="1" ht="11.25">
      <c r="A384" s="32"/>
      <c r="B384" s="33"/>
      <c r="C384" s="34"/>
      <c r="D384" s="208" t="s">
        <v>299</v>
      </c>
      <c r="E384" s="34"/>
      <c r="F384" s="209" t="s">
        <v>826</v>
      </c>
      <c r="G384" s="34"/>
      <c r="H384" s="34"/>
      <c r="I384" s="184"/>
      <c r="J384" s="34"/>
      <c r="K384" s="34"/>
      <c r="L384" s="37"/>
      <c r="M384" s="185"/>
      <c r="N384" s="186"/>
      <c r="O384" s="62"/>
      <c r="P384" s="62"/>
      <c r="Q384" s="62"/>
      <c r="R384" s="62"/>
      <c r="S384" s="62"/>
      <c r="T384" s="63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T384" s="15" t="s">
        <v>299</v>
      </c>
      <c r="AU384" s="15" t="s">
        <v>82</v>
      </c>
    </row>
    <row r="385" spans="1:65" s="11" customFormat="1" ht="22.9" customHeight="1">
      <c r="B385" s="155"/>
      <c r="C385" s="156"/>
      <c r="D385" s="157" t="s">
        <v>72</v>
      </c>
      <c r="E385" s="206" t="s">
        <v>827</v>
      </c>
      <c r="F385" s="206" t="s">
        <v>828</v>
      </c>
      <c r="G385" s="156"/>
      <c r="H385" s="156"/>
      <c r="I385" s="159"/>
      <c r="J385" s="207">
        <f>BK385</f>
        <v>0</v>
      </c>
      <c r="K385" s="156"/>
      <c r="L385" s="161"/>
      <c r="M385" s="162"/>
      <c r="N385" s="163"/>
      <c r="O385" s="163"/>
      <c r="P385" s="164">
        <f>SUM(P386:P390)</f>
        <v>0</v>
      </c>
      <c r="Q385" s="163"/>
      <c r="R385" s="164">
        <f>SUM(R386:R390)</f>
        <v>1.6500000000000001</v>
      </c>
      <c r="S385" s="163"/>
      <c r="T385" s="165">
        <f>SUM(T386:T390)</f>
        <v>0</v>
      </c>
      <c r="AR385" s="166" t="s">
        <v>82</v>
      </c>
      <c r="AT385" s="167" t="s">
        <v>72</v>
      </c>
      <c r="AU385" s="167" t="s">
        <v>80</v>
      </c>
      <c r="AY385" s="166" t="s">
        <v>128</v>
      </c>
      <c r="BK385" s="168">
        <f>SUM(BK386:BK390)</f>
        <v>0</v>
      </c>
    </row>
    <row r="386" spans="1:65" s="2" customFormat="1" ht="16.5" customHeight="1">
      <c r="A386" s="32"/>
      <c r="B386" s="33"/>
      <c r="C386" s="169" t="s">
        <v>829</v>
      </c>
      <c r="D386" s="169" t="s">
        <v>129</v>
      </c>
      <c r="E386" s="170" t="s">
        <v>830</v>
      </c>
      <c r="F386" s="171" t="s">
        <v>831</v>
      </c>
      <c r="G386" s="172" t="s">
        <v>231</v>
      </c>
      <c r="H386" s="173">
        <v>60</v>
      </c>
      <c r="I386" s="174"/>
      <c r="J386" s="175">
        <f>ROUND(I386*H386,2)</f>
        <v>0</v>
      </c>
      <c r="K386" s="171" t="s">
        <v>296</v>
      </c>
      <c r="L386" s="37"/>
      <c r="M386" s="176" t="s">
        <v>19</v>
      </c>
      <c r="N386" s="177" t="s">
        <v>44</v>
      </c>
      <c r="O386" s="62"/>
      <c r="P386" s="178">
        <f>O386*H386</f>
        <v>0</v>
      </c>
      <c r="Q386" s="178">
        <v>0</v>
      </c>
      <c r="R386" s="178">
        <f>Q386*H386</f>
        <v>0</v>
      </c>
      <c r="S386" s="178">
        <v>0</v>
      </c>
      <c r="T386" s="179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80" t="s">
        <v>208</v>
      </c>
      <c r="AT386" s="180" t="s">
        <v>129</v>
      </c>
      <c r="AU386" s="180" t="s">
        <v>82</v>
      </c>
      <c r="AY386" s="15" t="s">
        <v>128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15" t="s">
        <v>80</v>
      </c>
      <c r="BK386" s="181">
        <f>ROUND(I386*H386,2)</f>
        <v>0</v>
      </c>
      <c r="BL386" s="15" t="s">
        <v>208</v>
      </c>
      <c r="BM386" s="180" t="s">
        <v>832</v>
      </c>
    </row>
    <row r="387" spans="1:65" s="2" customFormat="1" ht="11.25">
      <c r="A387" s="32"/>
      <c r="B387" s="33"/>
      <c r="C387" s="34"/>
      <c r="D387" s="182" t="s">
        <v>135</v>
      </c>
      <c r="E387" s="34"/>
      <c r="F387" s="183" t="s">
        <v>833</v>
      </c>
      <c r="G387" s="34"/>
      <c r="H387" s="34"/>
      <c r="I387" s="184"/>
      <c r="J387" s="34"/>
      <c r="K387" s="34"/>
      <c r="L387" s="37"/>
      <c r="M387" s="185"/>
      <c r="N387" s="186"/>
      <c r="O387" s="62"/>
      <c r="P387" s="62"/>
      <c r="Q387" s="62"/>
      <c r="R387" s="62"/>
      <c r="S387" s="62"/>
      <c r="T387" s="63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T387" s="15" t="s">
        <v>135</v>
      </c>
      <c r="AU387" s="15" t="s">
        <v>82</v>
      </c>
    </row>
    <row r="388" spans="1:65" s="2" customFormat="1" ht="11.25">
      <c r="A388" s="32"/>
      <c r="B388" s="33"/>
      <c r="C388" s="34"/>
      <c r="D388" s="208" t="s">
        <v>299</v>
      </c>
      <c r="E388" s="34"/>
      <c r="F388" s="209" t="s">
        <v>834</v>
      </c>
      <c r="G388" s="34"/>
      <c r="H388" s="34"/>
      <c r="I388" s="184"/>
      <c r="J388" s="34"/>
      <c r="K388" s="34"/>
      <c r="L388" s="37"/>
      <c r="M388" s="185"/>
      <c r="N388" s="186"/>
      <c r="O388" s="62"/>
      <c r="P388" s="62"/>
      <c r="Q388" s="62"/>
      <c r="R388" s="62"/>
      <c r="S388" s="62"/>
      <c r="T388" s="63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T388" s="15" t="s">
        <v>299</v>
      </c>
      <c r="AU388" s="15" t="s">
        <v>82</v>
      </c>
    </row>
    <row r="389" spans="1:65" s="2" customFormat="1" ht="16.5" customHeight="1">
      <c r="A389" s="32"/>
      <c r="B389" s="33"/>
      <c r="C389" s="187" t="s">
        <v>835</v>
      </c>
      <c r="D389" s="187" t="s">
        <v>220</v>
      </c>
      <c r="E389" s="188" t="s">
        <v>836</v>
      </c>
      <c r="F389" s="189" t="s">
        <v>837</v>
      </c>
      <c r="G389" s="190" t="s">
        <v>150</v>
      </c>
      <c r="H389" s="191">
        <v>3</v>
      </c>
      <c r="I389" s="192"/>
      <c r="J389" s="193">
        <f>ROUND(I389*H389,2)</f>
        <v>0</v>
      </c>
      <c r="K389" s="189" t="s">
        <v>296</v>
      </c>
      <c r="L389" s="194"/>
      <c r="M389" s="195" t="s">
        <v>19</v>
      </c>
      <c r="N389" s="196" t="s">
        <v>44</v>
      </c>
      <c r="O389" s="62"/>
      <c r="P389" s="178">
        <f>O389*H389</f>
        <v>0</v>
      </c>
      <c r="Q389" s="178">
        <v>0.55000000000000004</v>
      </c>
      <c r="R389" s="178">
        <f>Q389*H389</f>
        <v>1.6500000000000001</v>
      </c>
      <c r="S389" s="178">
        <v>0</v>
      </c>
      <c r="T389" s="179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80" t="s">
        <v>443</v>
      </c>
      <c r="AT389" s="180" t="s">
        <v>220</v>
      </c>
      <c r="AU389" s="180" t="s">
        <v>82</v>
      </c>
      <c r="AY389" s="15" t="s">
        <v>128</v>
      </c>
      <c r="BE389" s="181">
        <f>IF(N389="základní",J389,0)</f>
        <v>0</v>
      </c>
      <c r="BF389" s="181">
        <f>IF(N389="snížená",J389,0)</f>
        <v>0</v>
      </c>
      <c r="BG389" s="181">
        <f>IF(N389="zákl. přenesená",J389,0)</f>
        <v>0</v>
      </c>
      <c r="BH389" s="181">
        <f>IF(N389="sníž. přenesená",J389,0)</f>
        <v>0</v>
      </c>
      <c r="BI389" s="181">
        <f>IF(N389="nulová",J389,0)</f>
        <v>0</v>
      </c>
      <c r="BJ389" s="15" t="s">
        <v>80</v>
      </c>
      <c r="BK389" s="181">
        <f>ROUND(I389*H389,2)</f>
        <v>0</v>
      </c>
      <c r="BL389" s="15" t="s">
        <v>208</v>
      </c>
      <c r="BM389" s="180" t="s">
        <v>838</v>
      </c>
    </row>
    <row r="390" spans="1:65" s="2" customFormat="1" ht="11.25">
      <c r="A390" s="32"/>
      <c r="B390" s="33"/>
      <c r="C390" s="34"/>
      <c r="D390" s="182" t="s">
        <v>135</v>
      </c>
      <c r="E390" s="34"/>
      <c r="F390" s="183" t="s">
        <v>837</v>
      </c>
      <c r="G390" s="34"/>
      <c r="H390" s="34"/>
      <c r="I390" s="184"/>
      <c r="J390" s="34"/>
      <c r="K390" s="34"/>
      <c r="L390" s="37"/>
      <c r="M390" s="185"/>
      <c r="N390" s="186"/>
      <c r="O390" s="62"/>
      <c r="P390" s="62"/>
      <c r="Q390" s="62"/>
      <c r="R390" s="62"/>
      <c r="S390" s="62"/>
      <c r="T390" s="63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T390" s="15" t="s">
        <v>135</v>
      </c>
      <c r="AU390" s="15" t="s">
        <v>82</v>
      </c>
    </row>
    <row r="391" spans="1:65" s="11" customFormat="1" ht="22.9" customHeight="1">
      <c r="B391" s="155"/>
      <c r="C391" s="156"/>
      <c r="D391" s="157" t="s">
        <v>72</v>
      </c>
      <c r="E391" s="206" t="s">
        <v>839</v>
      </c>
      <c r="F391" s="206" t="s">
        <v>840</v>
      </c>
      <c r="G391" s="156"/>
      <c r="H391" s="156"/>
      <c r="I391" s="159"/>
      <c r="J391" s="207">
        <f>BK391</f>
        <v>0</v>
      </c>
      <c r="K391" s="156"/>
      <c r="L391" s="161"/>
      <c r="M391" s="162"/>
      <c r="N391" s="163"/>
      <c r="O391" s="163"/>
      <c r="P391" s="164">
        <f>SUM(P392:P396)</f>
        <v>0</v>
      </c>
      <c r="Q391" s="163"/>
      <c r="R391" s="164">
        <f>SUM(R392:R396)</f>
        <v>0.26421081000000002</v>
      </c>
      <c r="S391" s="163"/>
      <c r="T391" s="165">
        <f>SUM(T392:T396)</f>
        <v>0</v>
      </c>
      <c r="AR391" s="166" t="s">
        <v>82</v>
      </c>
      <c r="AT391" s="167" t="s">
        <v>72</v>
      </c>
      <c r="AU391" s="167" t="s">
        <v>80</v>
      </c>
      <c r="AY391" s="166" t="s">
        <v>128</v>
      </c>
      <c r="BK391" s="168">
        <f>SUM(BK392:BK396)</f>
        <v>0</v>
      </c>
    </row>
    <row r="392" spans="1:65" s="2" customFormat="1" ht="16.5" customHeight="1">
      <c r="A392" s="32"/>
      <c r="B392" s="33"/>
      <c r="C392" s="169" t="s">
        <v>841</v>
      </c>
      <c r="D392" s="169" t="s">
        <v>129</v>
      </c>
      <c r="E392" s="170" t="s">
        <v>842</v>
      </c>
      <c r="F392" s="171" t="s">
        <v>843</v>
      </c>
      <c r="G392" s="172" t="s">
        <v>231</v>
      </c>
      <c r="H392" s="173">
        <v>17.509</v>
      </c>
      <c r="I392" s="174"/>
      <c r="J392" s="175">
        <f>ROUND(I392*H392,2)</f>
        <v>0</v>
      </c>
      <c r="K392" s="171" t="s">
        <v>296</v>
      </c>
      <c r="L392" s="37"/>
      <c r="M392" s="176" t="s">
        <v>19</v>
      </c>
      <c r="N392" s="177" t="s">
        <v>44</v>
      </c>
      <c r="O392" s="62"/>
      <c r="P392" s="178">
        <f>O392*H392</f>
        <v>0</v>
      </c>
      <c r="Q392" s="178">
        <v>4.8999999999999998E-4</v>
      </c>
      <c r="R392" s="178">
        <f>Q392*H392</f>
        <v>8.5794099999999991E-3</v>
      </c>
      <c r="S392" s="178">
        <v>0</v>
      </c>
      <c r="T392" s="179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80" t="s">
        <v>208</v>
      </c>
      <c r="AT392" s="180" t="s">
        <v>129</v>
      </c>
      <c r="AU392" s="180" t="s">
        <v>82</v>
      </c>
      <c r="AY392" s="15" t="s">
        <v>128</v>
      </c>
      <c r="BE392" s="181">
        <f>IF(N392="základní",J392,0)</f>
        <v>0</v>
      </c>
      <c r="BF392" s="181">
        <f>IF(N392="snížená",J392,0)</f>
        <v>0</v>
      </c>
      <c r="BG392" s="181">
        <f>IF(N392="zákl. přenesená",J392,0)</f>
        <v>0</v>
      </c>
      <c r="BH392" s="181">
        <f>IF(N392="sníž. přenesená",J392,0)</f>
        <v>0</v>
      </c>
      <c r="BI392" s="181">
        <f>IF(N392="nulová",J392,0)</f>
        <v>0</v>
      </c>
      <c r="BJ392" s="15" t="s">
        <v>80</v>
      </c>
      <c r="BK392" s="181">
        <f>ROUND(I392*H392,2)</f>
        <v>0</v>
      </c>
      <c r="BL392" s="15" t="s">
        <v>208</v>
      </c>
      <c r="BM392" s="180" t="s">
        <v>844</v>
      </c>
    </row>
    <row r="393" spans="1:65" s="2" customFormat="1" ht="11.25">
      <c r="A393" s="32"/>
      <c r="B393" s="33"/>
      <c r="C393" s="34"/>
      <c r="D393" s="182" t="s">
        <v>135</v>
      </c>
      <c r="E393" s="34"/>
      <c r="F393" s="183" t="s">
        <v>845</v>
      </c>
      <c r="G393" s="34"/>
      <c r="H393" s="34"/>
      <c r="I393" s="184"/>
      <c r="J393" s="34"/>
      <c r="K393" s="34"/>
      <c r="L393" s="37"/>
      <c r="M393" s="185"/>
      <c r="N393" s="186"/>
      <c r="O393" s="62"/>
      <c r="P393" s="62"/>
      <c r="Q393" s="62"/>
      <c r="R393" s="62"/>
      <c r="S393" s="62"/>
      <c r="T393" s="63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T393" s="15" t="s">
        <v>135</v>
      </c>
      <c r="AU393" s="15" t="s">
        <v>82</v>
      </c>
    </row>
    <row r="394" spans="1:65" s="2" customFormat="1" ht="11.25">
      <c r="A394" s="32"/>
      <c r="B394" s="33"/>
      <c r="C394" s="34"/>
      <c r="D394" s="208" t="s">
        <v>299</v>
      </c>
      <c r="E394" s="34"/>
      <c r="F394" s="209" t="s">
        <v>846</v>
      </c>
      <c r="G394" s="34"/>
      <c r="H394" s="34"/>
      <c r="I394" s="184"/>
      <c r="J394" s="34"/>
      <c r="K394" s="34"/>
      <c r="L394" s="37"/>
      <c r="M394" s="185"/>
      <c r="N394" s="186"/>
      <c r="O394" s="62"/>
      <c r="P394" s="62"/>
      <c r="Q394" s="62"/>
      <c r="R394" s="62"/>
      <c r="S394" s="62"/>
      <c r="T394" s="63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T394" s="15" t="s">
        <v>299</v>
      </c>
      <c r="AU394" s="15" t="s">
        <v>82</v>
      </c>
    </row>
    <row r="395" spans="1:65" s="2" customFormat="1" ht="16.5" customHeight="1">
      <c r="A395" s="32"/>
      <c r="B395" s="33"/>
      <c r="C395" s="187" t="s">
        <v>847</v>
      </c>
      <c r="D395" s="187" t="s">
        <v>220</v>
      </c>
      <c r="E395" s="188" t="s">
        <v>848</v>
      </c>
      <c r="F395" s="189" t="s">
        <v>849</v>
      </c>
      <c r="G395" s="190" t="s">
        <v>231</v>
      </c>
      <c r="H395" s="191">
        <v>17.509</v>
      </c>
      <c r="I395" s="192"/>
      <c r="J395" s="193">
        <f>ROUND(I395*H395,2)</f>
        <v>0</v>
      </c>
      <c r="K395" s="189" t="s">
        <v>296</v>
      </c>
      <c r="L395" s="194"/>
      <c r="M395" s="195" t="s">
        <v>19</v>
      </c>
      <c r="N395" s="196" t="s">
        <v>44</v>
      </c>
      <c r="O395" s="62"/>
      <c r="P395" s="178">
        <f>O395*H395</f>
        <v>0</v>
      </c>
      <c r="Q395" s="178">
        <v>1.46E-2</v>
      </c>
      <c r="R395" s="178">
        <f>Q395*H395</f>
        <v>0.25563140000000001</v>
      </c>
      <c r="S395" s="178">
        <v>0</v>
      </c>
      <c r="T395" s="179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80" t="s">
        <v>443</v>
      </c>
      <c r="AT395" s="180" t="s">
        <v>220</v>
      </c>
      <c r="AU395" s="180" t="s">
        <v>82</v>
      </c>
      <c r="AY395" s="15" t="s">
        <v>128</v>
      </c>
      <c r="BE395" s="181">
        <f>IF(N395="základní",J395,0)</f>
        <v>0</v>
      </c>
      <c r="BF395" s="181">
        <f>IF(N395="snížená",J395,0)</f>
        <v>0</v>
      </c>
      <c r="BG395" s="181">
        <f>IF(N395="zákl. přenesená",J395,0)</f>
        <v>0</v>
      </c>
      <c r="BH395" s="181">
        <f>IF(N395="sníž. přenesená",J395,0)</f>
        <v>0</v>
      </c>
      <c r="BI395" s="181">
        <f>IF(N395="nulová",J395,0)</f>
        <v>0</v>
      </c>
      <c r="BJ395" s="15" t="s">
        <v>80</v>
      </c>
      <c r="BK395" s="181">
        <f>ROUND(I395*H395,2)</f>
        <v>0</v>
      </c>
      <c r="BL395" s="15" t="s">
        <v>208</v>
      </c>
      <c r="BM395" s="180" t="s">
        <v>850</v>
      </c>
    </row>
    <row r="396" spans="1:65" s="2" customFormat="1" ht="11.25">
      <c r="A396" s="32"/>
      <c r="B396" s="33"/>
      <c r="C396" s="34"/>
      <c r="D396" s="182" t="s">
        <v>135</v>
      </c>
      <c r="E396" s="34"/>
      <c r="F396" s="183" t="s">
        <v>849</v>
      </c>
      <c r="G396" s="34"/>
      <c r="H396" s="34"/>
      <c r="I396" s="184"/>
      <c r="J396" s="34"/>
      <c r="K396" s="34"/>
      <c r="L396" s="37"/>
      <c r="M396" s="185"/>
      <c r="N396" s="186"/>
      <c r="O396" s="62"/>
      <c r="P396" s="62"/>
      <c r="Q396" s="62"/>
      <c r="R396" s="62"/>
      <c r="S396" s="62"/>
      <c r="T396" s="63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T396" s="15" t="s">
        <v>135</v>
      </c>
      <c r="AU396" s="15" t="s">
        <v>82</v>
      </c>
    </row>
    <row r="397" spans="1:65" s="11" customFormat="1" ht="22.9" customHeight="1">
      <c r="B397" s="155"/>
      <c r="C397" s="156"/>
      <c r="D397" s="157" t="s">
        <v>72</v>
      </c>
      <c r="E397" s="206" t="s">
        <v>851</v>
      </c>
      <c r="F397" s="206" t="s">
        <v>852</v>
      </c>
      <c r="G397" s="156"/>
      <c r="H397" s="156"/>
      <c r="I397" s="159"/>
      <c r="J397" s="207">
        <f>BK397</f>
        <v>0</v>
      </c>
      <c r="K397" s="156"/>
      <c r="L397" s="161"/>
      <c r="M397" s="162"/>
      <c r="N397" s="163"/>
      <c r="O397" s="163"/>
      <c r="P397" s="164">
        <f>SUM(P398:P401)</f>
        <v>0</v>
      </c>
      <c r="Q397" s="163"/>
      <c r="R397" s="164">
        <f>SUM(R398:R401)</f>
        <v>0.67900000000000005</v>
      </c>
      <c r="S397" s="163"/>
      <c r="T397" s="165">
        <f>SUM(T398:T401)</f>
        <v>0</v>
      </c>
      <c r="AR397" s="166" t="s">
        <v>82</v>
      </c>
      <c r="AT397" s="167" t="s">
        <v>72</v>
      </c>
      <c r="AU397" s="167" t="s">
        <v>80</v>
      </c>
      <c r="AY397" s="166" t="s">
        <v>128</v>
      </c>
      <c r="BK397" s="168">
        <f>SUM(BK398:BK401)</f>
        <v>0</v>
      </c>
    </row>
    <row r="398" spans="1:65" s="2" customFormat="1" ht="16.5" customHeight="1">
      <c r="A398" s="32"/>
      <c r="B398" s="33"/>
      <c r="C398" s="187" t="s">
        <v>853</v>
      </c>
      <c r="D398" s="187" t="s">
        <v>220</v>
      </c>
      <c r="E398" s="188" t="s">
        <v>854</v>
      </c>
      <c r="F398" s="189" t="s">
        <v>855</v>
      </c>
      <c r="G398" s="190" t="s">
        <v>236</v>
      </c>
      <c r="H398" s="191">
        <v>0.67900000000000005</v>
      </c>
      <c r="I398" s="192"/>
      <c r="J398" s="193">
        <f>ROUND(I398*H398,2)</f>
        <v>0</v>
      </c>
      <c r="K398" s="189" t="s">
        <v>296</v>
      </c>
      <c r="L398" s="194"/>
      <c r="M398" s="195" t="s">
        <v>19</v>
      </c>
      <c r="N398" s="196" t="s">
        <v>44</v>
      </c>
      <c r="O398" s="62"/>
      <c r="P398" s="178">
        <f>O398*H398</f>
        <v>0</v>
      </c>
      <c r="Q398" s="178">
        <v>1</v>
      </c>
      <c r="R398" s="178">
        <f>Q398*H398</f>
        <v>0.67900000000000005</v>
      </c>
      <c r="S398" s="178">
        <v>0</v>
      </c>
      <c r="T398" s="179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80" t="s">
        <v>443</v>
      </c>
      <c r="AT398" s="180" t="s">
        <v>220</v>
      </c>
      <c r="AU398" s="180" t="s">
        <v>82</v>
      </c>
      <c r="AY398" s="15" t="s">
        <v>128</v>
      </c>
      <c r="BE398" s="181">
        <f>IF(N398="základní",J398,0)</f>
        <v>0</v>
      </c>
      <c r="BF398" s="181">
        <f>IF(N398="snížená",J398,0)</f>
        <v>0</v>
      </c>
      <c r="BG398" s="181">
        <f>IF(N398="zákl. přenesená",J398,0)</f>
        <v>0</v>
      </c>
      <c r="BH398" s="181">
        <f>IF(N398="sníž. přenesená",J398,0)</f>
        <v>0</v>
      </c>
      <c r="BI398" s="181">
        <f>IF(N398="nulová",J398,0)</f>
        <v>0</v>
      </c>
      <c r="BJ398" s="15" t="s">
        <v>80</v>
      </c>
      <c r="BK398" s="181">
        <f>ROUND(I398*H398,2)</f>
        <v>0</v>
      </c>
      <c r="BL398" s="15" t="s">
        <v>208</v>
      </c>
      <c r="BM398" s="180" t="s">
        <v>856</v>
      </c>
    </row>
    <row r="399" spans="1:65" s="2" customFormat="1" ht="11.25">
      <c r="A399" s="32"/>
      <c r="B399" s="33"/>
      <c r="C399" s="34"/>
      <c r="D399" s="182" t="s">
        <v>135</v>
      </c>
      <c r="E399" s="34"/>
      <c r="F399" s="183" t="s">
        <v>855</v>
      </c>
      <c r="G399" s="34"/>
      <c r="H399" s="34"/>
      <c r="I399" s="184"/>
      <c r="J399" s="34"/>
      <c r="K399" s="34"/>
      <c r="L399" s="37"/>
      <c r="M399" s="185"/>
      <c r="N399" s="186"/>
      <c r="O399" s="62"/>
      <c r="P399" s="62"/>
      <c r="Q399" s="62"/>
      <c r="R399" s="62"/>
      <c r="S399" s="62"/>
      <c r="T399" s="63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T399" s="15" t="s">
        <v>135</v>
      </c>
      <c r="AU399" s="15" t="s">
        <v>82</v>
      </c>
    </row>
    <row r="400" spans="1:65" s="2" customFormat="1" ht="16.5" customHeight="1">
      <c r="A400" s="32"/>
      <c r="B400" s="33"/>
      <c r="C400" s="169" t="s">
        <v>857</v>
      </c>
      <c r="D400" s="169" t="s">
        <v>129</v>
      </c>
      <c r="E400" s="170" t="s">
        <v>858</v>
      </c>
      <c r="F400" s="171" t="s">
        <v>859</v>
      </c>
      <c r="G400" s="172" t="s">
        <v>231</v>
      </c>
      <c r="H400" s="173">
        <v>16.97</v>
      </c>
      <c r="I400" s="174"/>
      <c r="J400" s="175">
        <f>ROUND(I400*H400,2)</f>
        <v>0</v>
      </c>
      <c r="K400" s="171" t="s">
        <v>19</v>
      </c>
      <c r="L400" s="37"/>
      <c r="M400" s="176" t="s">
        <v>19</v>
      </c>
      <c r="N400" s="177" t="s">
        <v>44</v>
      </c>
      <c r="O400" s="62"/>
      <c r="P400" s="178">
        <f>O400*H400</f>
        <v>0</v>
      </c>
      <c r="Q400" s="178">
        <v>0</v>
      </c>
      <c r="R400" s="178">
        <f>Q400*H400</f>
        <v>0</v>
      </c>
      <c r="S400" s="178">
        <v>0</v>
      </c>
      <c r="T400" s="179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80" t="s">
        <v>630</v>
      </c>
      <c r="AT400" s="180" t="s">
        <v>129</v>
      </c>
      <c r="AU400" s="180" t="s">
        <v>82</v>
      </c>
      <c r="AY400" s="15" t="s">
        <v>128</v>
      </c>
      <c r="BE400" s="181">
        <f>IF(N400="základní",J400,0)</f>
        <v>0</v>
      </c>
      <c r="BF400" s="181">
        <f>IF(N400="snížená",J400,0)</f>
        <v>0</v>
      </c>
      <c r="BG400" s="181">
        <f>IF(N400="zákl. přenesená",J400,0)</f>
        <v>0</v>
      </c>
      <c r="BH400" s="181">
        <f>IF(N400="sníž. přenesená",J400,0)</f>
        <v>0</v>
      </c>
      <c r="BI400" s="181">
        <f>IF(N400="nulová",J400,0)</f>
        <v>0</v>
      </c>
      <c r="BJ400" s="15" t="s">
        <v>80</v>
      </c>
      <c r="BK400" s="181">
        <f>ROUND(I400*H400,2)</f>
        <v>0</v>
      </c>
      <c r="BL400" s="15" t="s">
        <v>630</v>
      </c>
      <c r="BM400" s="180" t="s">
        <v>860</v>
      </c>
    </row>
    <row r="401" spans="1:65" s="2" customFormat="1" ht="11.25">
      <c r="A401" s="32"/>
      <c r="B401" s="33"/>
      <c r="C401" s="34"/>
      <c r="D401" s="182" t="s">
        <v>135</v>
      </c>
      <c r="E401" s="34"/>
      <c r="F401" s="183" t="s">
        <v>861</v>
      </c>
      <c r="G401" s="34"/>
      <c r="H401" s="34"/>
      <c r="I401" s="184"/>
      <c r="J401" s="34"/>
      <c r="K401" s="34"/>
      <c r="L401" s="37"/>
      <c r="M401" s="185"/>
      <c r="N401" s="186"/>
      <c r="O401" s="62"/>
      <c r="P401" s="62"/>
      <c r="Q401" s="62"/>
      <c r="R401" s="62"/>
      <c r="S401" s="62"/>
      <c r="T401" s="63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T401" s="15" t="s">
        <v>135</v>
      </c>
      <c r="AU401" s="15" t="s">
        <v>82</v>
      </c>
    </row>
    <row r="402" spans="1:65" s="11" customFormat="1" ht="25.9" customHeight="1">
      <c r="B402" s="155"/>
      <c r="C402" s="156"/>
      <c r="D402" s="157" t="s">
        <v>72</v>
      </c>
      <c r="E402" s="158" t="s">
        <v>220</v>
      </c>
      <c r="F402" s="158" t="s">
        <v>862</v>
      </c>
      <c r="G402" s="156"/>
      <c r="H402" s="156"/>
      <c r="I402" s="159"/>
      <c r="J402" s="160">
        <f>BK402</f>
        <v>0</v>
      </c>
      <c r="K402" s="156"/>
      <c r="L402" s="161"/>
      <c r="M402" s="162"/>
      <c r="N402" s="163"/>
      <c r="O402" s="163"/>
      <c r="P402" s="164">
        <f>P403</f>
        <v>0</v>
      </c>
      <c r="Q402" s="163"/>
      <c r="R402" s="164">
        <f>R403</f>
        <v>5.3807</v>
      </c>
      <c r="S402" s="163"/>
      <c r="T402" s="165">
        <f>T403</f>
        <v>0</v>
      </c>
      <c r="AR402" s="166" t="s">
        <v>143</v>
      </c>
      <c r="AT402" s="167" t="s">
        <v>72</v>
      </c>
      <c r="AU402" s="167" t="s">
        <v>73</v>
      </c>
      <c r="AY402" s="166" t="s">
        <v>128</v>
      </c>
      <c r="BK402" s="168">
        <f>BK403</f>
        <v>0</v>
      </c>
    </row>
    <row r="403" spans="1:65" s="11" customFormat="1" ht="22.9" customHeight="1">
      <c r="B403" s="155"/>
      <c r="C403" s="156"/>
      <c r="D403" s="157" t="s">
        <v>72</v>
      </c>
      <c r="E403" s="206" t="s">
        <v>863</v>
      </c>
      <c r="F403" s="206" t="s">
        <v>864</v>
      </c>
      <c r="G403" s="156"/>
      <c r="H403" s="156"/>
      <c r="I403" s="159"/>
      <c r="J403" s="207">
        <f>BK403</f>
        <v>0</v>
      </c>
      <c r="K403" s="156"/>
      <c r="L403" s="161"/>
      <c r="M403" s="162"/>
      <c r="N403" s="163"/>
      <c r="O403" s="163"/>
      <c r="P403" s="164">
        <f>SUM(P404:P410)</f>
        <v>0</v>
      </c>
      <c r="Q403" s="163"/>
      <c r="R403" s="164">
        <f>SUM(R404:R410)</f>
        <v>5.3807</v>
      </c>
      <c r="S403" s="163"/>
      <c r="T403" s="165">
        <f>SUM(T404:T410)</f>
        <v>0</v>
      </c>
      <c r="AR403" s="166" t="s">
        <v>143</v>
      </c>
      <c r="AT403" s="167" t="s">
        <v>72</v>
      </c>
      <c r="AU403" s="167" t="s">
        <v>80</v>
      </c>
      <c r="AY403" s="166" t="s">
        <v>128</v>
      </c>
      <c r="BK403" s="168">
        <f>SUM(BK404:BK410)</f>
        <v>0</v>
      </c>
    </row>
    <row r="404" spans="1:65" s="2" customFormat="1" ht="16.5" customHeight="1">
      <c r="A404" s="32"/>
      <c r="B404" s="33"/>
      <c r="C404" s="169" t="s">
        <v>865</v>
      </c>
      <c r="D404" s="169" t="s">
        <v>129</v>
      </c>
      <c r="E404" s="170" t="s">
        <v>866</v>
      </c>
      <c r="F404" s="171" t="s">
        <v>867</v>
      </c>
      <c r="G404" s="172" t="s">
        <v>196</v>
      </c>
      <c r="H404" s="173">
        <v>10</v>
      </c>
      <c r="I404" s="174"/>
      <c r="J404" s="175">
        <f>ROUND(I404*H404,2)</f>
        <v>0</v>
      </c>
      <c r="K404" s="171" t="s">
        <v>19</v>
      </c>
      <c r="L404" s="37"/>
      <c r="M404" s="176" t="s">
        <v>19</v>
      </c>
      <c r="N404" s="177" t="s">
        <v>44</v>
      </c>
      <c r="O404" s="62"/>
      <c r="P404" s="178">
        <f>O404*H404</f>
        <v>0</v>
      </c>
      <c r="Q404" s="178">
        <v>0</v>
      </c>
      <c r="R404" s="178">
        <f>Q404*H404</f>
        <v>0</v>
      </c>
      <c r="S404" s="178">
        <v>0</v>
      </c>
      <c r="T404" s="179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80" t="s">
        <v>630</v>
      </c>
      <c r="AT404" s="180" t="s">
        <v>129</v>
      </c>
      <c r="AU404" s="180" t="s">
        <v>82</v>
      </c>
      <c r="AY404" s="15" t="s">
        <v>128</v>
      </c>
      <c r="BE404" s="181">
        <f>IF(N404="základní",J404,0)</f>
        <v>0</v>
      </c>
      <c r="BF404" s="181">
        <f>IF(N404="snížená",J404,0)</f>
        <v>0</v>
      </c>
      <c r="BG404" s="181">
        <f>IF(N404="zákl. přenesená",J404,0)</f>
        <v>0</v>
      </c>
      <c r="BH404" s="181">
        <f>IF(N404="sníž. přenesená",J404,0)</f>
        <v>0</v>
      </c>
      <c r="BI404" s="181">
        <f>IF(N404="nulová",J404,0)</f>
        <v>0</v>
      </c>
      <c r="BJ404" s="15" t="s">
        <v>80</v>
      </c>
      <c r="BK404" s="181">
        <f>ROUND(I404*H404,2)</f>
        <v>0</v>
      </c>
      <c r="BL404" s="15" t="s">
        <v>630</v>
      </c>
      <c r="BM404" s="180" t="s">
        <v>868</v>
      </c>
    </row>
    <row r="405" spans="1:65" s="2" customFormat="1" ht="19.5">
      <c r="A405" s="32"/>
      <c r="B405" s="33"/>
      <c r="C405" s="34"/>
      <c r="D405" s="182" t="s">
        <v>135</v>
      </c>
      <c r="E405" s="34"/>
      <c r="F405" s="183" t="s">
        <v>869</v>
      </c>
      <c r="G405" s="34"/>
      <c r="H405" s="34"/>
      <c r="I405" s="184"/>
      <c r="J405" s="34"/>
      <c r="K405" s="34"/>
      <c r="L405" s="37"/>
      <c r="M405" s="185"/>
      <c r="N405" s="186"/>
      <c r="O405" s="62"/>
      <c r="P405" s="62"/>
      <c r="Q405" s="62"/>
      <c r="R405" s="62"/>
      <c r="S405" s="62"/>
      <c r="T405" s="63"/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T405" s="15" t="s">
        <v>135</v>
      </c>
      <c r="AU405" s="15" t="s">
        <v>82</v>
      </c>
    </row>
    <row r="406" spans="1:65" s="2" customFormat="1" ht="16.5" customHeight="1">
      <c r="A406" s="32"/>
      <c r="B406" s="33"/>
      <c r="C406" s="169" t="s">
        <v>870</v>
      </c>
      <c r="D406" s="169" t="s">
        <v>129</v>
      </c>
      <c r="E406" s="170" t="s">
        <v>871</v>
      </c>
      <c r="F406" s="171" t="s">
        <v>872</v>
      </c>
      <c r="G406" s="172" t="s">
        <v>196</v>
      </c>
      <c r="H406" s="173">
        <v>10</v>
      </c>
      <c r="I406" s="174"/>
      <c r="J406" s="175">
        <f>ROUND(I406*H406,2)</f>
        <v>0</v>
      </c>
      <c r="K406" s="171" t="s">
        <v>296</v>
      </c>
      <c r="L406" s="37"/>
      <c r="M406" s="176" t="s">
        <v>19</v>
      </c>
      <c r="N406" s="177" t="s">
        <v>44</v>
      </c>
      <c r="O406" s="62"/>
      <c r="P406" s="178">
        <f>O406*H406</f>
        <v>0</v>
      </c>
      <c r="Q406" s="178">
        <v>1.2E-4</v>
      </c>
      <c r="R406" s="178">
        <f>Q406*H406</f>
        <v>1.2000000000000001E-3</v>
      </c>
      <c r="S406" s="178">
        <v>0</v>
      </c>
      <c r="T406" s="179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80" t="s">
        <v>630</v>
      </c>
      <c r="AT406" s="180" t="s">
        <v>129</v>
      </c>
      <c r="AU406" s="180" t="s">
        <v>82</v>
      </c>
      <c r="AY406" s="15" t="s">
        <v>128</v>
      </c>
      <c r="BE406" s="181">
        <f>IF(N406="základní",J406,0)</f>
        <v>0</v>
      </c>
      <c r="BF406" s="181">
        <f>IF(N406="snížená",J406,0)</f>
        <v>0</v>
      </c>
      <c r="BG406" s="181">
        <f>IF(N406="zákl. přenesená",J406,0)</f>
        <v>0</v>
      </c>
      <c r="BH406" s="181">
        <f>IF(N406="sníž. přenesená",J406,0)</f>
        <v>0</v>
      </c>
      <c r="BI406" s="181">
        <f>IF(N406="nulová",J406,0)</f>
        <v>0</v>
      </c>
      <c r="BJ406" s="15" t="s">
        <v>80</v>
      </c>
      <c r="BK406" s="181">
        <f>ROUND(I406*H406,2)</f>
        <v>0</v>
      </c>
      <c r="BL406" s="15" t="s">
        <v>630</v>
      </c>
      <c r="BM406" s="180" t="s">
        <v>873</v>
      </c>
    </row>
    <row r="407" spans="1:65" s="2" customFormat="1" ht="11.25">
      <c r="A407" s="32"/>
      <c r="B407" s="33"/>
      <c r="C407" s="34"/>
      <c r="D407" s="182" t="s">
        <v>135</v>
      </c>
      <c r="E407" s="34"/>
      <c r="F407" s="183" t="s">
        <v>874</v>
      </c>
      <c r="G407" s="34"/>
      <c r="H407" s="34"/>
      <c r="I407" s="184"/>
      <c r="J407" s="34"/>
      <c r="K407" s="34"/>
      <c r="L407" s="37"/>
      <c r="M407" s="185"/>
      <c r="N407" s="186"/>
      <c r="O407" s="62"/>
      <c r="P407" s="62"/>
      <c r="Q407" s="62"/>
      <c r="R407" s="62"/>
      <c r="S407" s="62"/>
      <c r="T407" s="63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T407" s="15" t="s">
        <v>135</v>
      </c>
      <c r="AU407" s="15" t="s">
        <v>82</v>
      </c>
    </row>
    <row r="408" spans="1:65" s="2" customFormat="1" ht="11.25">
      <c r="A408" s="32"/>
      <c r="B408" s="33"/>
      <c r="C408" s="34"/>
      <c r="D408" s="208" t="s">
        <v>299</v>
      </c>
      <c r="E408" s="34"/>
      <c r="F408" s="209" t="s">
        <v>875</v>
      </c>
      <c r="G408" s="34"/>
      <c r="H408" s="34"/>
      <c r="I408" s="184"/>
      <c r="J408" s="34"/>
      <c r="K408" s="34"/>
      <c r="L408" s="37"/>
      <c r="M408" s="185"/>
      <c r="N408" s="186"/>
      <c r="O408" s="62"/>
      <c r="P408" s="62"/>
      <c r="Q408" s="62"/>
      <c r="R408" s="62"/>
      <c r="S408" s="62"/>
      <c r="T408" s="63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T408" s="15" t="s">
        <v>299</v>
      </c>
      <c r="AU408" s="15" t="s">
        <v>82</v>
      </c>
    </row>
    <row r="409" spans="1:65" s="2" customFormat="1" ht="24.2" customHeight="1">
      <c r="A409" s="32"/>
      <c r="B409" s="33"/>
      <c r="C409" s="169" t="s">
        <v>876</v>
      </c>
      <c r="D409" s="169" t="s">
        <v>129</v>
      </c>
      <c r="E409" s="170" t="s">
        <v>877</v>
      </c>
      <c r="F409" s="171" t="s">
        <v>878</v>
      </c>
      <c r="G409" s="172" t="s">
        <v>196</v>
      </c>
      <c r="H409" s="173">
        <v>14</v>
      </c>
      <c r="I409" s="174"/>
      <c r="J409" s="175">
        <f>ROUND(I409*H409,2)</f>
        <v>0</v>
      </c>
      <c r="K409" s="171" t="s">
        <v>19</v>
      </c>
      <c r="L409" s="37"/>
      <c r="M409" s="176" t="s">
        <v>19</v>
      </c>
      <c r="N409" s="177" t="s">
        <v>44</v>
      </c>
      <c r="O409" s="62"/>
      <c r="P409" s="178">
        <f>O409*H409</f>
        <v>0</v>
      </c>
      <c r="Q409" s="178">
        <v>0.38424999999999998</v>
      </c>
      <c r="R409" s="178">
        <f>Q409*H409</f>
        <v>5.3795000000000002</v>
      </c>
      <c r="S409" s="178">
        <v>0</v>
      </c>
      <c r="T409" s="179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80" t="s">
        <v>630</v>
      </c>
      <c r="AT409" s="180" t="s">
        <v>129</v>
      </c>
      <c r="AU409" s="180" t="s">
        <v>82</v>
      </c>
      <c r="AY409" s="15" t="s">
        <v>128</v>
      </c>
      <c r="BE409" s="181">
        <f>IF(N409="základní",J409,0)</f>
        <v>0</v>
      </c>
      <c r="BF409" s="181">
        <f>IF(N409="snížená",J409,0)</f>
        <v>0</v>
      </c>
      <c r="BG409" s="181">
        <f>IF(N409="zákl. přenesená",J409,0)</f>
        <v>0</v>
      </c>
      <c r="BH409" s="181">
        <f>IF(N409="sníž. přenesená",J409,0)</f>
        <v>0</v>
      </c>
      <c r="BI409" s="181">
        <f>IF(N409="nulová",J409,0)</f>
        <v>0</v>
      </c>
      <c r="BJ409" s="15" t="s">
        <v>80</v>
      </c>
      <c r="BK409" s="181">
        <f>ROUND(I409*H409,2)</f>
        <v>0</v>
      </c>
      <c r="BL409" s="15" t="s">
        <v>630</v>
      </c>
      <c r="BM409" s="180" t="s">
        <v>879</v>
      </c>
    </row>
    <row r="410" spans="1:65" s="2" customFormat="1" ht="19.5">
      <c r="A410" s="32"/>
      <c r="B410" s="33"/>
      <c r="C410" s="34"/>
      <c r="D410" s="182" t="s">
        <v>135</v>
      </c>
      <c r="E410" s="34"/>
      <c r="F410" s="183" t="s">
        <v>878</v>
      </c>
      <c r="G410" s="34"/>
      <c r="H410" s="34"/>
      <c r="I410" s="184"/>
      <c r="J410" s="34"/>
      <c r="K410" s="34"/>
      <c r="L410" s="37"/>
      <c r="M410" s="197"/>
      <c r="N410" s="198"/>
      <c r="O410" s="199"/>
      <c r="P410" s="199"/>
      <c r="Q410" s="199"/>
      <c r="R410" s="199"/>
      <c r="S410" s="199"/>
      <c r="T410" s="200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T410" s="15" t="s">
        <v>135</v>
      </c>
      <c r="AU410" s="15" t="s">
        <v>82</v>
      </c>
    </row>
    <row r="411" spans="1:65" s="2" customFormat="1" ht="6.95" customHeight="1">
      <c r="A411" s="32"/>
      <c r="B411" s="45"/>
      <c r="C411" s="46"/>
      <c r="D411" s="46"/>
      <c r="E411" s="46"/>
      <c r="F411" s="46"/>
      <c r="G411" s="46"/>
      <c r="H411" s="46"/>
      <c r="I411" s="46"/>
      <c r="J411" s="46"/>
      <c r="K411" s="46"/>
      <c r="L411" s="37"/>
      <c r="M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</row>
  </sheetData>
  <sheetProtection algorithmName="SHA-512" hashValue="Y8hBU75WDoyLfJty4GzQxRZmayc2SBJqIklzSnVY33uXsrTJjVI17Qc4FDFAvd/P5uTzF0X/P57BG1Q/tqsodQ==" saltValue="y3bU2zO5XtPhMKtFkvkKtcpBLn30IGFNSg0g/R9NL3pee3tJyjZK+xA6NUbMiw2HWcKDx+HXwxGmf5i2vbyQkQ==" spinCount="100000" sheet="1" objects="1" scenarios="1" formatColumns="0" formatRows="0" autoFilter="0"/>
  <autoFilter ref="C101:K410" xr:uid="{00000000-0009-0000-0000-000003000000}"/>
  <mergeCells count="12">
    <mergeCell ref="E94:H94"/>
    <mergeCell ref="L2:V2"/>
    <mergeCell ref="E50:H50"/>
    <mergeCell ref="E52:H52"/>
    <mergeCell ref="E54:H54"/>
    <mergeCell ref="E90:H90"/>
    <mergeCell ref="E92:H92"/>
    <mergeCell ref="E7:H7"/>
    <mergeCell ref="E9:H9"/>
    <mergeCell ref="E11:H11"/>
    <mergeCell ref="E20:H20"/>
    <mergeCell ref="E29:H29"/>
  </mergeCells>
  <hyperlinks>
    <hyperlink ref="F107" r:id="rId1" xr:uid="{00000000-0004-0000-0300-000000000000}"/>
    <hyperlink ref="F110" r:id="rId2" xr:uid="{00000000-0004-0000-0300-000001000000}"/>
    <hyperlink ref="F113" r:id="rId3" xr:uid="{00000000-0004-0000-0300-000002000000}"/>
    <hyperlink ref="F116" r:id="rId4" xr:uid="{00000000-0004-0000-0300-000003000000}"/>
    <hyperlink ref="F119" r:id="rId5" xr:uid="{00000000-0004-0000-0300-000004000000}"/>
    <hyperlink ref="F122" r:id="rId6" xr:uid="{00000000-0004-0000-0300-000005000000}"/>
    <hyperlink ref="F125" r:id="rId7" xr:uid="{00000000-0004-0000-0300-000006000000}"/>
    <hyperlink ref="F128" r:id="rId8" xr:uid="{00000000-0004-0000-0300-000007000000}"/>
    <hyperlink ref="F131" r:id="rId9" xr:uid="{00000000-0004-0000-0300-000008000000}"/>
    <hyperlink ref="F134" r:id="rId10" xr:uid="{00000000-0004-0000-0300-000009000000}"/>
    <hyperlink ref="F137" r:id="rId11" xr:uid="{00000000-0004-0000-0300-00000A000000}"/>
    <hyperlink ref="F142" r:id="rId12" xr:uid="{00000000-0004-0000-0300-00000B000000}"/>
    <hyperlink ref="F147" r:id="rId13" xr:uid="{00000000-0004-0000-0300-00000C000000}"/>
    <hyperlink ref="F150" r:id="rId14" xr:uid="{00000000-0004-0000-0300-00000D000000}"/>
    <hyperlink ref="F153" r:id="rId15" xr:uid="{00000000-0004-0000-0300-00000E000000}"/>
    <hyperlink ref="F159" r:id="rId16" xr:uid="{00000000-0004-0000-0300-00000F000000}"/>
    <hyperlink ref="F162" r:id="rId17" xr:uid="{00000000-0004-0000-0300-000010000000}"/>
    <hyperlink ref="F165" r:id="rId18" xr:uid="{00000000-0004-0000-0300-000011000000}"/>
    <hyperlink ref="F170" r:id="rId19" xr:uid="{00000000-0004-0000-0300-000012000000}"/>
    <hyperlink ref="F173" r:id="rId20" xr:uid="{00000000-0004-0000-0300-000013000000}"/>
    <hyperlink ref="F176" r:id="rId21" xr:uid="{00000000-0004-0000-0300-000014000000}"/>
    <hyperlink ref="F188" r:id="rId22" xr:uid="{00000000-0004-0000-0300-000015000000}"/>
    <hyperlink ref="F191" r:id="rId23" xr:uid="{00000000-0004-0000-0300-000016000000}"/>
    <hyperlink ref="F194" r:id="rId24" xr:uid="{00000000-0004-0000-0300-000017000000}"/>
    <hyperlink ref="F197" r:id="rId25" xr:uid="{00000000-0004-0000-0300-000018000000}"/>
    <hyperlink ref="F200" r:id="rId26" xr:uid="{00000000-0004-0000-0300-000019000000}"/>
    <hyperlink ref="F203" r:id="rId27" xr:uid="{00000000-0004-0000-0300-00001A000000}"/>
    <hyperlink ref="F206" r:id="rId28" xr:uid="{00000000-0004-0000-0300-00001B000000}"/>
    <hyperlink ref="F209" r:id="rId29" xr:uid="{00000000-0004-0000-0300-00001C000000}"/>
    <hyperlink ref="F212" r:id="rId30" xr:uid="{00000000-0004-0000-0300-00001D000000}"/>
    <hyperlink ref="F215" r:id="rId31" xr:uid="{00000000-0004-0000-0300-00001E000000}"/>
    <hyperlink ref="F218" r:id="rId32" xr:uid="{00000000-0004-0000-0300-00001F000000}"/>
    <hyperlink ref="F228" r:id="rId33" xr:uid="{00000000-0004-0000-0300-000020000000}"/>
    <hyperlink ref="F231" r:id="rId34" xr:uid="{00000000-0004-0000-0300-000021000000}"/>
    <hyperlink ref="F234" r:id="rId35" xr:uid="{00000000-0004-0000-0300-000022000000}"/>
    <hyperlink ref="F237" r:id="rId36" xr:uid="{00000000-0004-0000-0300-000023000000}"/>
    <hyperlink ref="F240" r:id="rId37" xr:uid="{00000000-0004-0000-0300-000024000000}"/>
    <hyperlink ref="F243" r:id="rId38" xr:uid="{00000000-0004-0000-0300-000025000000}"/>
    <hyperlink ref="F246" r:id="rId39" xr:uid="{00000000-0004-0000-0300-000026000000}"/>
    <hyperlink ref="F251" r:id="rId40" xr:uid="{00000000-0004-0000-0300-000027000000}"/>
    <hyperlink ref="F254" r:id="rId41" xr:uid="{00000000-0004-0000-0300-000028000000}"/>
    <hyperlink ref="F257" r:id="rId42" xr:uid="{00000000-0004-0000-0300-000029000000}"/>
    <hyperlink ref="F260" r:id="rId43" xr:uid="{00000000-0004-0000-0300-00002A000000}"/>
    <hyperlink ref="F264" r:id="rId44" xr:uid="{00000000-0004-0000-0300-00002B000000}"/>
    <hyperlink ref="F267" r:id="rId45" xr:uid="{00000000-0004-0000-0300-00002C000000}"/>
    <hyperlink ref="F270" r:id="rId46" xr:uid="{00000000-0004-0000-0300-00002D000000}"/>
    <hyperlink ref="F274" r:id="rId47" xr:uid="{00000000-0004-0000-0300-00002E000000}"/>
    <hyperlink ref="F277" r:id="rId48" xr:uid="{00000000-0004-0000-0300-00002F000000}"/>
    <hyperlink ref="F280" r:id="rId49" xr:uid="{00000000-0004-0000-0300-000030000000}"/>
    <hyperlink ref="F286" r:id="rId50" xr:uid="{00000000-0004-0000-0300-000031000000}"/>
    <hyperlink ref="F289" r:id="rId51" xr:uid="{00000000-0004-0000-0300-000032000000}"/>
    <hyperlink ref="F292" r:id="rId52" xr:uid="{00000000-0004-0000-0300-000033000000}"/>
    <hyperlink ref="F295" r:id="rId53" xr:uid="{00000000-0004-0000-0300-000034000000}"/>
    <hyperlink ref="F298" r:id="rId54" xr:uid="{00000000-0004-0000-0300-000035000000}"/>
    <hyperlink ref="F301" r:id="rId55" xr:uid="{00000000-0004-0000-0300-000036000000}"/>
    <hyperlink ref="F304" r:id="rId56" xr:uid="{00000000-0004-0000-0300-000037000000}"/>
    <hyperlink ref="F307" r:id="rId57" xr:uid="{00000000-0004-0000-0300-000038000000}"/>
    <hyperlink ref="F310" r:id="rId58" xr:uid="{00000000-0004-0000-0300-000039000000}"/>
    <hyperlink ref="F313" r:id="rId59" xr:uid="{00000000-0004-0000-0300-00003A000000}"/>
    <hyperlink ref="F316" r:id="rId60" xr:uid="{00000000-0004-0000-0300-00003B000000}"/>
    <hyperlink ref="F319" r:id="rId61" xr:uid="{00000000-0004-0000-0300-00003C000000}"/>
    <hyperlink ref="F322" r:id="rId62" xr:uid="{00000000-0004-0000-0300-00003D000000}"/>
    <hyperlink ref="F325" r:id="rId63" xr:uid="{00000000-0004-0000-0300-00003E000000}"/>
    <hyperlink ref="F328" r:id="rId64" xr:uid="{00000000-0004-0000-0300-00003F000000}"/>
    <hyperlink ref="F333" r:id="rId65" xr:uid="{00000000-0004-0000-0300-000040000000}"/>
    <hyperlink ref="F338" r:id="rId66" xr:uid="{00000000-0004-0000-0300-000041000000}"/>
    <hyperlink ref="F342" r:id="rId67" xr:uid="{00000000-0004-0000-0300-000042000000}"/>
    <hyperlink ref="F345" r:id="rId68" xr:uid="{00000000-0004-0000-0300-000043000000}"/>
    <hyperlink ref="F348" r:id="rId69" xr:uid="{00000000-0004-0000-0300-000044000000}"/>
    <hyperlink ref="F351" r:id="rId70" xr:uid="{00000000-0004-0000-0300-000045000000}"/>
    <hyperlink ref="F354" r:id="rId71" xr:uid="{00000000-0004-0000-0300-000046000000}"/>
    <hyperlink ref="F357" r:id="rId72" xr:uid="{00000000-0004-0000-0300-000047000000}"/>
    <hyperlink ref="F361" r:id="rId73" xr:uid="{00000000-0004-0000-0300-000048000000}"/>
    <hyperlink ref="F366" r:id="rId74" xr:uid="{00000000-0004-0000-0300-000049000000}"/>
    <hyperlink ref="F369" r:id="rId75" xr:uid="{00000000-0004-0000-0300-00004A000000}"/>
    <hyperlink ref="F376" r:id="rId76" xr:uid="{00000000-0004-0000-0300-00004B000000}"/>
    <hyperlink ref="F379" r:id="rId77" xr:uid="{00000000-0004-0000-0300-00004C000000}"/>
    <hyperlink ref="F384" r:id="rId78" xr:uid="{00000000-0004-0000-0300-00004D000000}"/>
    <hyperlink ref="F388" r:id="rId79" xr:uid="{00000000-0004-0000-0300-00004E000000}"/>
    <hyperlink ref="F394" r:id="rId80" xr:uid="{00000000-0004-0000-0300-00004F000000}"/>
    <hyperlink ref="F408" r:id="rId81" xr:uid="{00000000-0004-0000-0300-00005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2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5" t="s">
        <v>101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102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36" t="str">
        <f>'Rekapitulace zakázky'!K6</f>
        <v>Oprava most v km 8,590</v>
      </c>
      <c r="F7" s="337"/>
      <c r="G7" s="337"/>
      <c r="H7" s="337"/>
      <c r="L7" s="18"/>
    </row>
    <row r="8" spans="1:46" s="1" customFormat="1" ht="12" customHeight="1">
      <c r="B8" s="18"/>
      <c r="D8" s="110" t="s">
        <v>103</v>
      </c>
      <c r="L8" s="18"/>
    </row>
    <row r="9" spans="1:46" s="2" customFormat="1" ht="16.5" customHeight="1">
      <c r="A9" s="32"/>
      <c r="B9" s="37"/>
      <c r="C9" s="32"/>
      <c r="D9" s="32"/>
      <c r="E9" s="336" t="s">
        <v>880</v>
      </c>
      <c r="F9" s="338"/>
      <c r="G9" s="338"/>
      <c r="H9" s="338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105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39" t="s">
        <v>881</v>
      </c>
      <c r="F11" s="338"/>
      <c r="G11" s="338"/>
      <c r="H11" s="338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22</v>
      </c>
      <c r="G14" s="32"/>
      <c r="H14" s="32"/>
      <c r="I14" s="110" t="s">
        <v>23</v>
      </c>
      <c r="J14" s="112" t="str">
        <f>'Rekapitulace zakázky'!AN8</f>
        <v>20. 3. 2023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">
        <v>27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28</v>
      </c>
      <c r="F17" s="32"/>
      <c r="G17" s="32"/>
      <c r="H17" s="32"/>
      <c r="I17" s="110" t="s">
        <v>29</v>
      </c>
      <c r="J17" s="101" t="s">
        <v>19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30</v>
      </c>
      <c r="E19" s="32"/>
      <c r="F19" s="32"/>
      <c r="G19" s="32"/>
      <c r="H19" s="32"/>
      <c r="I19" s="110" t="s">
        <v>26</v>
      </c>
      <c r="J19" s="28" t="str">
        <f>'Rekapitulace zakázky'!AN13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0" t="str">
        <f>'Rekapitulace zakázky'!E14</f>
        <v>Vyplň údaj</v>
      </c>
      <c r="F20" s="341"/>
      <c r="G20" s="341"/>
      <c r="H20" s="341"/>
      <c r="I20" s="110" t="s">
        <v>29</v>
      </c>
      <c r="J20" s="28" t="str">
        <f>'Rekapitulace zakázky'!AN14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32</v>
      </c>
      <c r="E22" s="32"/>
      <c r="F22" s="32"/>
      <c r="G22" s="32"/>
      <c r="H22" s="32"/>
      <c r="I22" s="110" t="s">
        <v>26</v>
      </c>
      <c r="J22" s="101" t="s">
        <v>19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33</v>
      </c>
      <c r="F23" s="32"/>
      <c r="G23" s="32"/>
      <c r="H23" s="32"/>
      <c r="I23" s="110" t="s">
        <v>29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35</v>
      </c>
      <c r="E25" s="32"/>
      <c r="F25" s="32"/>
      <c r="G25" s="32"/>
      <c r="H25" s="32"/>
      <c r="I25" s="110" t="s">
        <v>26</v>
      </c>
      <c r="J25" s="101" t="s">
        <v>19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36</v>
      </c>
      <c r="F26" s="32"/>
      <c r="G26" s="32"/>
      <c r="H26" s="32"/>
      <c r="I26" s="110" t="s">
        <v>29</v>
      </c>
      <c r="J26" s="101" t="s">
        <v>19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37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2" t="s">
        <v>19</v>
      </c>
      <c r="F29" s="342"/>
      <c r="G29" s="342"/>
      <c r="H29" s="342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39</v>
      </c>
      <c r="E32" s="32"/>
      <c r="F32" s="32"/>
      <c r="G32" s="32"/>
      <c r="H32" s="32"/>
      <c r="I32" s="32"/>
      <c r="J32" s="118">
        <f>ROUND(J90,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41</v>
      </c>
      <c r="G34" s="32"/>
      <c r="H34" s="32"/>
      <c r="I34" s="119" t="s">
        <v>40</v>
      </c>
      <c r="J34" s="119" t="s">
        <v>42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43</v>
      </c>
      <c r="E35" s="110" t="s">
        <v>44</v>
      </c>
      <c r="F35" s="121">
        <f>ROUND((SUM(BE90:BE122)),  2)</f>
        <v>0</v>
      </c>
      <c r="G35" s="32"/>
      <c r="H35" s="32"/>
      <c r="I35" s="122">
        <v>0.21</v>
      </c>
      <c r="J35" s="121">
        <f>ROUND(((SUM(BE90:BE122))*I35),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45</v>
      </c>
      <c r="F36" s="121">
        <f>ROUND((SUM(BF90:BF122)),  2)</f>
        <v>0</v>
      </c>
      <c r="G36" s="32"/>
      <c r="H36" s="32"/>
      <c r="I36" s="122">
        <v>0.15</v>
      </c>
      <c r="J36" s="121">
        <f>ROUND(((SUM(BF90:BF122))*I36),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46</v>
      </c>
      <c r="F37" s="121">
        <f>ROUND((SUM(BG90:BG122)),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47</v>
      </c>
      <c r="F38" s="121">
        <f>ROUND((SUM(BH90:BH122)),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48</v>
      </c>
      <c r="F39" s="121">
        <f>ROUND((SUM(BI90:BI122)),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49</v>
      </c>
      <c r="E41" s="125"/>
      <c r="F41" s="125"/>
      <c r="G41" s="126" t="s">
        <v>50</v>
      </c>
      <c r="H41" s="127" t="s">
        <v>51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107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43" t="str">
        <f>E7</f>
        <v>Oprava most v km 8,590</v>
      </c>
      <c r="F50" s="344"/>
      <c r="G50" s="344"/>
      <c r="H50" s="344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103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3" t="s">
        <v>880</v>
      </c>
      <c r="F52" s="345"/>
      <c r="G52" s="345"/>
      <c r="H52" s="345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105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2" t="str">
        <f>E11</f>
        <v>VRN - Vedlejší rozpočtové náklady</v>
      </c>
      <c r="F54" s="345"/>
      <c r="G54" s="345"/>
      <c r="H54" s="345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>Strážnice</v>
      </c>
      <c r="G56" s="34"/>
      <c r="H56" s="34"/>
      <c r="I56" s="27" t="s">
        <v>23</v>
      </c>
      <c r="J56" s="57" t="str">
        <f>IF(J14="","",J14)</f>
        <v>20. 3. 2023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 xml:space="preserve">Správa Železnic, s. o. </v>
      </c>
      <c r="G58" s="34"/>
      <c r="H58" s="34"/>
      <c r="I58" s="27" t="s">
        <v>32</v>
      </c>
      <c r="J58" s="30" t="str">
        <f>E23</f>
        <v>Ing. Libor Kožik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5.7" customHeight="1">
      <c r="A59" s="32"/>
      <c r="B59" s="33"/>
      <c r="C59" s="27" t="s">
        <v>30</v>
      </c>
      <c r="D59" s="34"/>
      <c r="E59" s="34"/>
      <c r="F59" s="25" t="str">
        <f>IF(E20="","",E20)</f>
        <v>Vyplň údaj</v>
      </c>
      <c r="G59" s="34"/>
      <c r="H59" s="34"/>
      <c r="I59" s="27" t="s">
        <v>35</v>
      </c>
      <c r="J59" s="30" t="str">
        <f>E26</f>
        <v>Ing. Václav Pavlas-Jirásek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108</v>
      </c>
      <c r="D61" s="135"/>
      <c r="E61" s="135"/>
      <c r="F61" s="135"/>
      <c r="G61" s="135"/>
      <c r="H61" s="135"/>
      <c r="I61" s="135"/>
      <c r="J61" s="136" t="s">
        <v>109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71</v>
      </c>
      <c r="D63" s="34"/>
      <c r="E63" s="34"/>
      <c r="F63" s="34"/>
      <c r="G63" s="34"/>
      <c r="H63" s="34"/>
      <c r="I63" s="34"/>
      <c r="J63" s="75">
        <f>J90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110</v>
      </c>
    </row>
    <row r="64" spans="1:47" s="9" customFormat="1" ht="24.95" customHeight="1">
      <c r="B64" s="138"/>
      <c r="C64" s="139"/>
      <c r="D64" s="140" t="s">
        <v>881</v>
      </c>
      <c r="E64" s="141"/>
      <c r="F64" s="141"/>
      <c r="G64" s="141"/>
      <c r="H64" s="141"/>
      <c r="I64" s="141"/>
      <c r="J64" s="142">
        <f>J91</f>
        <v>0</v>
      </c>
      <c r="K64" s="139"/>
      <c r="L64" s="143"/>
    </row>
    <row r="65" spans="1:31" s="12" customFormat="1" ht="19.899999999999999" customHeight="1">
      <c r="B65" s="201"/>
      <c r="C65" s="95"/>
      <c r="D65" s="202" t="s">
        <v>882</v>
      </c>
      <c r="E65" s="203"/>
      <c r="F65" s="203"/>
      <c r="G65" s="203"/>
      <c r="H65" s="203"/>
      <c r="I65" s="203"/>
      <c r="J65" s="204">
        <f>J92</f>
        <v>0</v>
      </c>
      <c r="K65" s="95"/>
      <c r="L65" s="205"/>
    </row>
    <row r="66" spans="1:31" s="12" customFormat="1" ht="19.899999999999999" customHeight="1">
      <c r="B66" s="201"/>
      <c r="C66" s="95"/>
      <c r="D66" s="202" t="s">
        <v>883</v>
      </c>
      <c r="E66" s="203"/>
      <c r="F66" s="203"/>
      <c r="G66" s="203"/>
      <c r="H66" s="203"/>
      <c r="I66" s="203"/>
      <c r="J66" s="204">
        <f>J102</f>
        <v>0</v>
      </c>
      <c r="K66" s="95"/>
      <c r="L66" s="205"/>
    </row>
    <row r="67" spans="1:31" s="12" customFormat="1" ht="19.899999999999999" customHeight="1">
      <c r="B67" s="201"/>
      <c r="C67" s="95"/>
      <c r="D67" s="202" t="s">
        <v>884</v>
      </c>
      <c r="E67" s="203"/>
      <c r="F67" s="203"/>
      <c r="G67" s="203"/>
      <c r="H67" s="203"/>
      <c r="I67" s="203"/>
      <c r="J67" s="204">
        <f>J106</f>
        <v>0</v>
      </c>
      <c r="K67" s="95"/>
      <c r="L67" s="205"/>
    </row>
    <row r="68" spans="1:31" s="12" customFormat="1" ht="19.899999999999999" customHeight="1">
      <c r="B68" s="201"/>
      <c r="C68" s="95"/>
      <c r="D68" s="202" t="s">
        <v>885</v>
      </c>
      <c r="E68" s="203"/>
      <c r="F68" s="203"/>
      <c r="G68" s="203"/>
      <c r="H68" s="203"/>
      <c r="I68" s="203"/>
      <c r="J68" s="204">
        <f>J116</f>
        <v>0</v>
      </c>
      <c r="K68" s="95"/>
      <c r="L68" s="205"/>
    </row>
    <row r="69" spans="1:31" s="2" customFormat="1" ht="21.75" customHeight="1">
      <c r="A69" s="32"/>
      <c r="B69" s="33"/>
      <c r="C69" s="34"/>
      <c r="D69" s="34"/>
      <c r="E69" s="34"/>
      <c r="F69" s="34"/>
      <c r="G69" s="34"/>
      <c r="H69" s="34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5" customHeight="1">
      <c r="A70" s="32"/>
      <c r="B70" s="45"/>
      <c r="C70" s="46"/>
      <c r="D70" s="46"/>
      <c r="E70" s="46"/>
      <c r="F70" s="46"/>
      <c r="G70" s="46"/>
      <c r="H70" s="46"/>
      <c r="I70" s="46"/>
      <c r="J70" s="46"/>
      <c r="K70" s="46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4" spans="1:31" s="2" customFormat="1" ht="6.95" customHeight="1">
      <c r="A74" s="32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24.95" customHeight="1">
      <c r="A75" s="32"/>
      <c r="B75" s="33"/>
      <c r="C75" s="21" t="s">
        <v>113</v>
      </c>
      <c r="D75" s="34"/>
      <c r="E75" s="34"/>
      <c r="F75" s="34"/>
      <c r="G75" s="34"/>
      <c r="H75" s="34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5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16</v>
      </c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>
      <c r="A78" s="32"/>
      <c r="B78" s="33"/>
      <c r="C78" s="34"/>
      <c r="D78" s="34"/>
      <c r="E78" s="343" t="str">
        <f>E7</f>
        <v>Oprava most v km 8,590</v>
      </c>
      <c r="F78" s="344"/>
      <c r="G78" s="344"/>
      <c r="H78" s="34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1" customFormat="1" ht="12" customHeight="1">
      <c r="B79" s="19"/>
      <c r="C79" s="27" t="s">
        <v>103</v>
      </c>
      <c r="D79" s="20"/>
      <c r="E79" s="20"/>
      <c r="F79" s="20"/>
      <c r="G79" s="20"/>
      <c r="H79" s="20"/>
      <c r="I79" s="20"/>
      <c r="J79" s="20"/>
      <c r="K79" s="20"/>
      <c r="L79" s="18"/>
    </row>
    <row r="80" spans="1:31" s="2" customFormat="1" ht="16.5" customHeight="1">
      <c r="A80" s="32"/>
      <c r="B80" s="33"/>
      <c r="C80" s="34"/>
      <c r="D80" s="34"/>
      <c r="E80" s="343" t="s">
        <v>880</v>
      </c>
      <c r="F80" s="345"/>
      <c r="G80" s="345"/>
      <c r="H80" s="345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105</v>
      </c>
      <c r="D81" s="34"/>
      <c r="E81" s="34"/>
      <c r="F81" s="34"/>
      <c r="G81" s="34"/>
      <c r="H81" s="34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6.5" customHeight="1">
      <c r="A82" s="32"/>
      <c r="B82" s="33"/>
      <c r="C82" s="34"/>
      <c r="D82" s="34"/>
      <c r="E82" s="292" t="str">
        <f>E11</f>
        <v>VRN - Vedlejší rozpočtové náklady</v>
      </c>
      <c r="F82" s="345"/>
      <c r="G82" s="345"/>
      <c r="H82" s="345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2" customHeight="1">
      <c r="A84" s="32"/>
      <c r="B84" s="33"/>
      <c r="C84" s="27" t="s">
        <v>21</v>
      </c>
      <c r="D84" s="34"/>
      <c r="E84" s="34"/>
      <c r="F84" s="25" t="str">
        <f>F14</f>
        <v>Strážnice</v>
      </c>
      <c r="G84" s="34"/>
      <c r="H84" s="34"/>
      <c r="I84" s="27" t="s">
        <v>23</v>
      </c>
      <c r="J84" s="57" t="str">
        <f>IF(J14="","",J14)</f>
        <v>20. 3. 2023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6.95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5.2" customHeight="1">
      <c r="A86" s="32"/>
      <c r="B86" s="33"/>
      <c r="C86" s="27" t="s">
        <v>25</v>
      </c>
      <c r="D86" s="34"/>
      <c r="E86" s="34"/>
      <c r="F86" s="25" t="str">
        <f>E17</f>
        <v xml:space="preserve">Správa Železnic, s. o. </v>
      </c>
      <c r="G86" s="34"/>
      <c r="H86" s="34"/>
      <c r="I86" s="27" t="s">
        <v>32</v>
      </c>
      <c r="J86" s="30" t="str">
        <f>E23</f>
        <v>Ing. Libor Kožik</v>
      </c>
      <c r="K86" s="34"/>
      <c r="L86" s="111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25.7" customHeight="1">
      <c r="A87" s="32"/>
      <c r="B87" s="33"/>
      <c r="C87" s="27" t="s">
        <v>30</v>
      </c>
      <c r="D87" s="34"/>
      <c r="E87" s="34"/>
      <c r="F87" s="25" t="str">
        <f>IF(E20="","",E20)</f>
        <v>Vyplň údaj</v>
      </c>
      <c r="G87" s="34"/>
      <c r="H87" s="34"/>
      <c r="I87" s="27" t="s">
        <v>35</v>
      </c>
      <c r="J87" s="30" t="str">
        <f>E26</f>
        <v>Ing. Václav Pavlas-Jirásek</v>
      </c>
      <c r="K87" s="34"/>
      <c r="L87" s="111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10.3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111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10" customFormat="1" ht="29.25" customHeight="1">
      <c r="A89" s="144"/>
      <c r="B89" s="145"/>
      <c r="C89" s="146" t="s">
        <v>114</v>
      </c>
      <c r="D89" s="147" t="s">
        <v>58</v>
      </c>
      <c r="E89" s="147" t="s">
        <v>54</v>
      </c>
      <c r="F89" s="147" t="s">
        <v>55</v>
      </c>
      <c r="G89" s="147" t="s">
        <v>115</v>
      </c>
      <c r="H89" s="147" t="s">
        <v>116</v>
      </c>
      <c r="I89" s="147" t="s">
        <v>117</v>
      </c>
      <c r="J89" s="147" t="s">
        <v>109</v>
      </c>
      <c r="K89" s="148" t="s">
        <v>118</v>
      </c>
      <c r="L89" s="149"/>
      <c r="M89" s="66" t="s">
        <v>19</v>
      </c>
      <c r="N89" s="67" t="s">
        <v>43</v>
      </c>
      <c r="O89" s="67" t="s">
        <v>119</v>
      </c>
      <c r="P89" s="67" t="s">
        <v>120</v>
      </c>
      <c r="Q89" s="67" t="s">
        <v>121</v>
      </c>
      <c r="R89" s="67" t="s">
        <v>122</v>
      </c>
      <c r="S89" s="67" t="s">
        <v>123</v>
      </c>
      <c r="T89" s="68" t="s">
        <v>124</v>
      </c>
      <c r="U89" s="144"/>
      <c r="V89" s="144"/>
      <c r="W89" s="144"/>
      <c r="X89" s="144"/>
      <c r="Y89" s="144"/>
      <c r="Z89" s="144"/>
      <c r="AA89" s="144"/>
      <c r="AB89" s="144"/>
      <c r="AC89" s="144"/>
      <c r="AD89" s="144"/>
      <c r="AE89" s="144"/>
    </row>
    <row r="90" spans="1:65" s="2" customFormat="1" ht="22.9" customHeight="1">
      <c r="A90" s="32"/>
      <c r="B90" s="33"/>
      <c r="C90" s="73" t="s">
        <v>125</v>
      </c>
      <c r="D90" s="34"/>
      <c r="E90" s="34"/>
      <c r="F90" s="34"/>
      <c r="G90" s="34"/>
      <c r="H90" s="34"/>
      <c r="I90" s="34"/>
      <c r="J90" s="150">
        <f>BK90</f>
        <v>0</v>
      </c>
      <c r="K90" s="34"/>
      <c r="L90" s="37"/>
      <c r="M90" s="69"/>
      <c r="N90" s="151"/>
      <c r="O90" s="70"/>
      <c r="P90" s="152">
        <f>P91</f>
        <v>0</v>
      </c>
      <c r="Q90" s="70"/>
      <c r="R90" s="152">
        <f>R91</f>
        <v>0</v>
      </c>
      <c r="S90" s="70"/>
      <c r="T90" s="153">
        <f>T91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5" t="s">
        <v>72</v>
      </c>
      <c r="AU90" s="15" t="s">
        <v>110</v>
      </c>
      <c r="BK90" s="154">
        <f>BK91</f>
        <v>0</v>
      </c>
    </row>
    <row r="91" spans="1:65" s="11" customFormat="1" ht="25.9" customHeight="1">
      <c r="B91" s="155"/>
      <c r="C91" s="156"/>
      <c r="D91" s="157" t="s">
        <v>72</v>
      </c>
      <c r="E91" s="158" t="s">
        <v>100</v>
      </c>
      <c r="F91" s="158" t="s">
        <v>98</v>
      </c>
      <c r="G91" s="156"/>
      <c r="H91" s="156"/>
      <c r="I91" s="159"/>
      <c r="J91" s="160">
        <f>BK91</f>
        <v>0</v>
      </c>
      <c r="K91" s="156"/>
      <c r="L91" s="161"/>
      <c r="M91" s="162"/>
      <c r="N91" s="163"/>
      <c r="O91" s="163"/>
      <c r="P91" s="164">
        <f>P92+P102+P106+P116</f>
        <v>0</v>
      </c>
      <c r="Q91" s="163"/>
      <c r="R91" s="164">
        <f>R92+R102+R106+R116</f>
        <v>0</v>
      </c>
      <c r="S91" s="163"/>
      <c r="T91" s="165">
        <f>T92+T102+T106+T116</f>
        <v>0</v>
      </c>
      <c r="AR91" s="166" t="s">
        <v>126</v>
      </c>
      <c r="AT91" s="167" t="s">
        <v>72</v>
      </c>
      <c r="AU91" s="167" t="s">
        <v>73</v>
      </c>
      <c r="AY91" s="166" t="s">
        <v>128</v>
      </c>
      <c r="BK91" s="168">
        <f>BK92+BK102+BK106+BK116</f>
        <v>0</v>
      </c>
    </row>
    <row r="92" spans="1:65" s="11" customFormat="1" ht="22.9" customHeight="1">
      <c r="B92" s="155"/>
      <c r="C92" s="156"/>
      <c r="D92" s="157" t="s">
        <v>72</v>
      </c>
      <c r="E92" s="206" t="s">
        <v>886</v>
      </c>
      <c r="F92" s="206" t="s">
        <v>887</v>
      </c>
      <c r="G92" s="156"/>
      <c r="H92" s="156"/>
      <c r="I92" s="159"/>
      <c r="J92" s="207">
        <f>BK92</f>
        <v>0</v>
      </c>
      <c r="K92" s="156"/>
      <c r="L92" s="161"/>
      <c r="M92" s="162"/>
      <c r="N92" s="163"/>
      <c r="O92" s="163"/>
      <c r="P92" s="164">
        <f>SUM(P93:P101)</f>
        <v>0</v>
      </c>
      <c r="Q92" s="163"/>
      <c r="R92" s="164">
        <f>SUM(R93:R101)</f>
        <v>0</v>
      </c>
      <c r="S92" s="163"/>
      <c r="T92" s="165">
        <f>SUM(T93:T101)</f>
        <v>0</v>
      </c>
      <c r="AR92" s="166" t="s">
        <v>126</v>
      </c>
      <c r="AT92" s="167" t="s">
        <v>72</v>
      </c>
      <c r="AU92" s="167" t="s">
        <v>80</v>
      </c>
      <c r="AY92" s="166" t="s">
        <v>128</v>
      </c>
      <c r="BK92" s="168">
        <f>SUM(BK93:BK101)</f>
        <v>0</v>
      </c>
    </row>
    <row r="93" spans="1:65" s="2" customFormat="1" ht="16.5" customHeight="1">
      <c r="A93" s="32"/>
      <c r="B93" s="33"/>
      <c r="C93" s="169" t="s">
        <v>80</v>
      </c>
      <c r="D93" s="169" t="s">
        <v>129</v>
      </c>
      <c r="E93" s="170" t="s">
        <v>888</v>
      </c>
      <c r="F93" s="171" t="s">
        <v>889</v>
      </c>
      <c r="G93" s="172" t="s">
        <v>890</v>
      </c>
      <c r="H93" s="173">
        <v>1</v>
      </c>
      <c r="I93" s="174"/>
      <c r="J93" s="175">
        <f>ROUND(I93*H93,2)</f>
        <v>0</v>
      </c>
      <c r="K93" s="171" t="s">
        <v>296</v>
      </c>
      <c r="L93" s="37"/>
      <c r="M93" s="176" t="s">
        <v>19</v>
      </c>
      <c r="N93" s="177" t="s">
        <v>44</v>
      </c>
      <c r="O93" s="62"/>
      <c r="P93" s="178">
        <f>O93*H93</f>
        <v>0</v>
      </c>
      <c r="Q93" s="178">
        <v>0</v>
      </c>
      <c r="R93" s="178">
        <f>Q93*H93</f>
        <v>0</v>
      </c>
      <c r="S93" s="178">
        <v>0</v>
      </c>
      <c r="T93" s="179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0" t="s">
        <v>270</v>
      </c>
      <c r="AT93" s="180" t="s">
        <v>129</v>
      </c>
      <c r="AU93" s="180" t="s">
        <v>82</v>
      </c>
      <c r="AY93" s="15" t="s">
        <v>128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15" t="s">
        <v>80</v>
      </c>
      <c r="BK93" s="181">
        <f>ROUND(I93*H93,2)</f>
        <v>0</v>
      </c>
      <c r="BL93" s="15" t="s">
        <v>270</v>
      </c>
      <c r="BM93" s="180" t="s">
        <v>891</v>
      </c>
    </row>
    <row r="94" spans="1:65" s="2" customFormat="1" ht="11.25">
      <c r="A94" s="32"/>
      <c r="B94" s="33"/>
      <c r="C94" s="34"/>
      <c r="D94" s="182" t="s">
        <v>135</v>
      </c>
      <c r="E94" s="34"/>
      <c r="F94" s="183" t="s">
        <v>889</v>
      </c>
      <c r="G94" s="34"/>
      <c r="H94" s="34"/>
      <c r="I94" s="184"/>
      <c r="J94" s="34"/>
      <c r="K94" s="34"/>
      <c r="L94" s="37"/>
      <c r="M94" s="185"/>
      <c r="N94" s="186"/>
      <c r="O94" s="62"/>
      <c r="P94" s="62"/>
      <c r="Q94" s="62"/>
      <c r="R94" s="62"/>
      <c r="S94" s="62"/>
      <c r="T94" s="63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135</v>
      </c>
      <c r="AU94" s="15" t="s">
        <v>82</v>
      </c>
    </row>
    <row r="95" spans="1:65" s="2" customFormat="1" ht="11.25">
      <c r="A95" s="32"/>
      <c r="B95" s="33"/>
      <c r="C95" s="34"/>
      <c r="D95" s="208" t="s">
        <v>299</v>
      </c>
      <c r="E95" s="34"/>
      <c r="F95" s="209" t="s">
        <v>892</v>
      </c>
      <c r="G95" s="34"/>
      <c r="H95" s="34"/>
      <c r="I95" s="184"/>
      <c r="J95" s="34"/>
      <c r="K95" s="34"/>
      <c r="L95" s="37"/>
      <c r="M95" s="185"/>
      <c r="N95" s="186"/>
      <c r="O95" s="62"/>
      <c r="P95" s="62"/>
      <c r="Q95" s="62"/>
      <c r="R95" s="62"/>
      <c r="S95" s="62"/>
      <c r="T95" s="63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5" t="s">
        <v>299</v>
      </c>
      <c r="AU95" s="15" t="s">
        <v>82</v>
      </c>
    </row>
    <row r="96" spans="1:65" s="2" customFormat="1" ht="16.5" customHeight="1">
      <c r="A96" s="32"/>
      <c r="B96" s="33"/>
      <c r="C96" s="169" t="s">
        <v>82</v>
      </c>
      <c r="D96" s="169" t="s">
        <v>129</v>
      </c>
      <c r="E96" s="170" t="s">
        <v>893</v>
      </c>
      <c r="F96" s="171" t="s">
        <v>894</v>
      </c>
      <c r="G96" s="172" t="s">
        <v>890</v>
      </c>
      <c r="H96" s="173">
        <v>1</v>
      </c>
      <c r="I96" s="174"/>
      <c r="J96" s="175">
        <f>ROUND(I96*H96,2)</f>
        <v>0</v>
      </c>
      <c r="K96" s="171" t="s">
        <v>296</v>
      </c>
      <c r="L96" s="37"/>
      <c r="M96" s="176" t="s">
        <v>19</v>
      </c>
      <c r="N96" s="177" t="s">
        <v>44</v>
      </c>
      <c r="O96" s="62"/>
      <c r="P96" s="178">
        <f>O96*H96</f>
        <v>0</v>
      </c>
      <c r="Q96" s="178">
        <v>0</v>
      </c>
      <c r="R96" s="178">
        <f>Q96*H96</f>
        <v>0</v>
      </c>
      <c r="S96" s="178">
        <v>0</v>
      </c>
      <c r="T96" s="179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0" t="s">
        <v>270</v>
      </c>
      <c r="AT96" s="180" t="s">
        <v>129</v>
      </c>
      <c r="AU96" s="180" t="s">
        <v>82</v>
      </c>
      <c r="AY96" s="15" t="s">
        <v>128</v>
      </c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15" t="s">
        <v>80</v>
      </c>
      <c r="BK96" s="181">
        <f>ROUND(I96*H96,2)</f>
        <v>0</v>
      </c>
      <c r="BL96" s="15" t="s">
        <v>270</v>
      </c>
      <c r="BM96" s="180" t="s">
        <v>895</v>
      </c>
    </row>
    <row r="97" spans="1:65" s="2" customFormat="1" ht="11.25">
      <c r="A97" s="32"/>
      <c r="B97" s="33"/>
      <c r="C97" s="34"/>
      <c r="D97" s="182" t="s">
        <v>135</v>
      </c>
      <c r="E97" s="34"/>
      <c r="F97" s="183" t="s">
        <v>894</v>
      </c>
      <c r="G97" s="34"/>
      <c r="H97" s="34"/>
      <c r="I97" s="184"/>
      <c r="J97" s="34"/>
      <c r="K97" s="34"/>
      <c r="L97" s="37"/>
      <c r="M97" s="185"/>
      <c r="N97" s="186"/>
      <c r="O97" s="62"/>
      <c r="P97" s="62"/>
      <c r="Q97" s="62"/>
      <c r="R97" s="62"/>
      <c r="S97" s="62"/>
      <c r="T97" s="63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5" t="s">
        <v>135</v>
      </c>
      <c r="AU97" s="15" t="s">
        <v>82</v>
      </c>
    </row>
    <row r="98" spans="1:65" s="2" customFormat="1" ht="11.25">
      <c r="A98" s="32"/>
      <c r="B98" s="33"/>
      <c r="C98" s="34"/>
      <c r="D98" s="208" t="s">
        <v>299</v>
      </c>
      <c r="E98" s="34"/>
      <c r="F98" s="209" t="s">
        <v>896</v>
      </c>
      <c r="G98" s="34"/>
      <c r="H98" s="34"/>
      <c r="I98" s="184"/>
      <c r="J98" s="34"/>
      <c r="K98" s="34"/>
      <c r="L98" s="37"/>
      <c r="M98" s="185"/>
      <c r="N98" s="186"/>
      <c r="O98" s="62"/>
      <c r="P98" s="62"/>
      <c r="Q98" s="62"/>
      <c r="R98" s="62"/>
      <c r="S98" s="62"/>
      <c r="T98" s="63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5" t="s">
        <v>299</v>
      </c>
      <c r="AU98" s="15" t="s">
        <v>82</v>
      </c>
    </row>
    <row r="99" spans="1:65" s="2" customFormat="1" ht="16.5" customHeight="1">
      <c r="A99" s="32"/>
      <c r="B99" s="33"/>
      <c r="C99" s="169" t="s">
        <v>143</v>
      </c>
      <c r="D99" s="169" t="s">
        <v>129</v>
      </c>
      <c r="E99" s="170" t="s">
        <v>897</v>
      </c>
      <c r="F99" s="171" t="s">
        <v>898</v>
      </c>
      <c r="G99" s="172" t="s">
        <v>890</v>
      </c>
      <c r="H99" s="173">
        <v>1</v>
      </c>
      <c r="I99" s="174"/>
      <c r="J99" s="175">
        <f>ROUND(I99*H99,2)</f>
        <v>0</v>
      </c>
      <c r="K99" s="171" t="s">
        <v>296</v>
      </c>
      <c r="L99" s="37"/>
      <c r="M99" s="176" t="s">
        <v>19</v>
      </c>
      <c r="N99" s="177" t="s">
        <v>44</v>
      </c>
      <c r="O99" s="62"/>
      <c r="P99" s="178">
        <f>O99*H99</f>
        <v>0</v>
      </c>
      <c r="Q99" s="178">
        <v>0</v>
      </c>
      <c r="R99" s="178">
        <f>Q99*H99</f>
        <v>0</v>
      </c>
      <c r="S99" s="178">
        <v>0</v>
      </c>
      <c r="T99" s="179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0" t="s">
        <v>270</v>
      </c>
      <c r="AT99" s="180" t="s">
        <v>129</v>
      </c>
      <c r="AU99" s="180" t="s">
        <v>82</v>
      </c>
      <c r="AY99" s="15" t="s">
        <v>128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15" t="s">
        <v>80</v>
      </c>
      <c r="BK99" s="181">
        <f>ROUND(I99*H99,2)</f>
        <v>0</v>
      </c>
      <c r="BL99" s="15" t="s">
        <v>270</v>
      </c>
      <c r="BM99" s="180" t="s">
        <v>899</v>
      </c>
    </row>
    <row r="100" spans="1:65" s="2" customFormat="1" ht="11.25">
      <c r="A100" s="32"/>
      <c r="B100" s="33"/>
      <c r="C100" s="34"/>
      <c r="D100" s="182" t="s">
        <v>135</v>
      </c>
      <c r="E100" s="34"/>
      <c r="F100" s="183" t="s">
        <v>898</v>
      </c>
      <c r="G100" s="34"/>
      <c r="H100" s="34"/>
      <c r="I100" s="184"/>
      <c r="J100" s="34"/>
      <c r="K100" s="34"/>
      <c r="L100" s="37"/>
      <c r="M100" s="185"/>
      <c r="N100" s="186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135</v>
      </c>
      <c r="AU100" s="15" t="s">
        <v>82</v>
      </c>
    </row>
    <row r="101" spans="1:65" s="2" customFormat="1" ht="11.25">
      <c r="A101" s="32"/>
      <c r="B101" s="33"/>
      <c r="C101" s="34"/>
      <c r="D101" s="208" t="s">
        <v>299</v>
      </c>
      <c r="E101" s="34"/>
      <c r="F101" s="209" t="s">
        <v>900</v>
      </c>
      <c r="G101" s="34"/>
      <c r="H101" s="34"/>
      <c r="I101" s="184"/>
      <c r="J101" s="34"/>
      <c r="K101" s="34"/>
      <c r="L101" s="37"/>
      <c r="M101" s="185"/>
      <c r="N101" s="186"/>
      <c r="O101" s="62"/>
      <c r="P101" s="62"/>
      <c r="Q101" s="62"/>
      <c r="R101" s="62"/>
      <c r="S101" s="62"/>
      <c r="T101" s="63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5" t="s">
        <v>299</v>
      </c>
      <c r="AU101" s="15" t="s">
        <v>82</v>
      </c>
    </row>
    <row r="102" spans="1:65" s="11" customFormat="1" ht="22.9" customHeight="1">
      <c r="B102" s="155"/>
      <c r="C102" s="156"/>
      <c r="D102" s="157" t="s">
        <v>72</v>
      </c>
      <c r="E102" s="206" t="s">
        <v>901</v>
      </c>
      <c r="F102" s="206" t="s">
        <v>902</v>
      </c>
      <c r="G102" s="156"/>
      <c r="H102" s="156"/>
      <c r="I102" s="159"/>
      <c r="J102" s="207">
        <f>BK102</f>
        <v>0</v>
      </c>
      <c r="K102" s="156"/>
      <c r="L102" s="161"/>
      <c r="M102" s="162"/>
      <c r="N102" s="163"/>
      <c r="O102" s="163"/>
      <c r="P102" s="164">
        <f>SUM(P103:P105)</f>
        <v>0</v>
      </c>
      <c r="Q102" s="163"/>
      <c r="R102" s="164">
        <f>SUM(R103:R105)</f>
        <v>0</v>
      </c>
      <c r="S102" s="163"/>
      <c r="T102" s="165">
        <f>SUM(T103:T105)</f>
        <v>0</v>
      </c>
      <c r="AR102" s="166" t="s">
        <v>126</v>
      </c>
      <c r="AT102" s="167" t="s">
        <v>72</v>
      </c>
      <c r="AU102" s="167" t="s">
        <v>80</v>
      </c>
      <c r="AY102" s="166" t="s">
        <v>128</v>
      </c>
      <c r="BK102" s="168">
        <f>SUM(BK103:BK105)</f>
        <v>0</v>
      </c>
    </row>
    <row r="103" spans="1:65" s="2" customFormat="1" ht="16.5" customHeight="1">
      <c r="A103" s="32"/>
      <c r="B103" s="33"/>
      <c r="C103" s="169" t="s">
        <v>133</v>
      </c>
      <c r="D103" s="169" t="s">
        <v>129</v>
      </c>
      <c r="E103" s="170" t="s">
        <v>903</v>
      </c>
      <c r="F103" s="171" t="s">
        <v>904</v>
      </c>
      <c r="G103" s="172" t="s">
        <v>196</v>
      </c>
      <c r="H103" s="173">
        <v>26</v>
      </c>
      <c r="I103" s="174"/>
      <c r="J103" s="175">
        <f>ROUND(I103*H103,2)</f>
        <v>0</v>
      </c>
      <c r="K103" s="171" t="s">
        <v>296</v>
      </c>
      <c r="L103" s="37"/>
      <c r="M103" s="176" t="s">
        <v>19</v>
      </c>
      <c r="N103" s="177" t="s">
        <v>44</v>
      </c>
      <c r="O103" s="62"/>
      <c r="P103" s="178">
        <f>O103*H103</f>
        <v>0</v>
      </c>
      <c r="Q103" s="178">
        <v>0</v>
      </c>
      <c r="R103" s="178">
        <f>Q103*H103</f>
        <v>0</v>
      </c>
      <c r="S103" s="178">
        <v>0</v>
      </c>
      <c r="T103" s="179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0" t="s">
        <v>270</v>
      </c>
      <c r="AT103" s="180" t="s">
        <v>129</v>
      </c>
      <c r="AU103" s="180" t="s">
        <v>82</v>
      </c>
      <c r="AY103" s="15" t="s">
        <v>128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15" t="s">
        <v>80</v>
      </c>
      <c r="BK103" s="181">
        <f>ROUND(I103*H103,2)</f>
        <v>0</v>
      </c>
      <c r="BL103" s="15" t="s">
        <v>270</v>
      </c>
      <c r="BM103" s="180" t="s">
        <v>905</v>
      </c>
    </row>
    <row r="104" spans="1:65" s="2" customFormat="1" ht="19.5">
      <c r="A104" s="32"/>
      <c r="B104" s="33"/>
      <c r="C104" s="34"/>
      <c r="D104" s="182" t="s">
        <v>135</v>
      </c>
      <c r="E104" s="34"/>
      <c r="F104" s="183" t="s">
        <v>906</v>
      </c>
      <c r="G104" s="34"/>
      <c r="H104" s="34"/>
      <c r="I104" s="184"/>
      <c r="J104" s="34"/>
      <c r="K104" s="34"/>
      <c r="L104" s="37"/>
      <c r="M104" s="185"/>
      <c r="N104" s="186"/>
      <c r="O104" s="62"/>
      <c r="P104" s="62"/>
      <c r="Q104" s="62"/>
      <c r="R104" s="62"/>
      <c r="S104" s="62"/>
      <c r="T104" s="63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5" t="s">
        <v>135</v>
      </c>
      <c r="AU104" s="15" t="s">
        <v>82</v>
      </c>
    </row>
    <row r="105" spans="1:65" s="2" customFormat="1" ht="11.25">
      <c r="A105" s="32"/>
      <c r="B105" s="33"/>
      <c r="C105" s="34"/>
      <c r="D105" s="208" t="s">
        <v>299</v>
      </c>
      <c r="E105" s="34"/>
      <c r="F105" s="209" t="s">
        <v>907</v>
      </c>
      <c r="G105" s="34"/>
      <c r="H105" s="34"/>
      <c r="I105" s="184"/>
      <c r="J105" s="34"/>
      <c r="K105" s="34"/>
      <c r="L105" s="37"/>
      <c r="M105" s="185"/>
      <c r="N105" s="186"/>
      <c r="O105" s="62"/>
      <c r="P105" s="62"/>
      <c r="Q105" s="62"/>
      <c r="R105" s="62"/>
      <c r="S105" s="62"/>
      <c r="T105" s="63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5" t="s">
        <v>299</v>
      </c>
      <c r="AU105" s="15" t="s">
        <v>82</v>
      </c>
    </row>
    <row r="106" spans="1:65" s="11" customFormat="1" ht="22.9" customHeight="1">
      <c r="B106" s="155"/>
      <c r="C106" s="156"/>
      <c r="D106" s="157" t="s">
        <v>72</v>
      </c>
      <c r="E106" s="206" t="s">
        <v>908</v>
      </c>
      <c r="F106" s="206" t="s">
        <v>909</v>
      </c>
      <c r="G106" s="156"/>
      <c r="H106" s="156"/>
      <c r="I106" s="159"/>
      <c r="J106" s="207">
        <f>BK106</f>
        <v>0</v>
      </c>
      <c r="K106" s="156"/>
      <c r="L106" s="161"/>
      <c r="M106" s="162"/>
      <c r="N106" s="163"/>
      <c r="O106" s="163"/>
      <c r="P106" s="164">
        <f>SUM(P107:P115)</f>
        <v>0</v>
      </c>
      <c r="Q106" s="163"/>
      <c r="R106" s="164">
        <f>SUM(R107:R115)</f>
        <v>0</v>
      </c>
      <c r="S106" s="163"/>
      <c r="T106" s="165">
        <f>SUM(T107:T115)</f>
        <v>0</v>
      </c>
      <c r="AR106" s="166" t="s">
        <v>126</v>
      </c>
      <c r="AT106" s="167" t="s">
        <v>72</v>
      </c>
      <c r="AU106" s="167" t="s">
        <v>80</v>
      </c>
      <c r="AY106" s="166" t="s">
        <v>128</v>
      </c>
      <c r="BK106" s="168">
        <f>SUM(BK107:BK115)</f>
        <v>0</v>
      </c>
    </row>
    <row r="107" spans="1:65" s="2" customFormat="1" ht="16.5" customHeight="1">
      <c r="A107" s="32"/>
      <c r="B107" s="33"/>
      <c r="C107" s="169" t="s">
        <v>126</v>
      </c>
      <c r="D107" s="169" t="s">
        <v>129</v>
      </c>
      <c r="E107" s="170" t="s">
        <v>910</v>
      </c>
      <c r="F107" s="171" t="s">
        <v>909</v>
      </c>
      <c r="G107" s="172" t="s">
        <v>890</v>
      </c>
      <c r="H107" s="173">
        <v>1</v>
      </c>
      <c r="I107" s="174"/>
      <c r="J107" s="175">
        <f>ROUND(I107*H107,2)</f>
        <v>0</v>
      </c>
      <c r="K107" s="171" t="s">
        <v>296</v>
      </c>
      <c r="L107" s="37"/>
      <c r="M107" s="176" t="s">
        <v>19</v>
      </c>
      <c r="N107" s="177" t="s">
        <v>44</v>
      </c>
      <c r="O107" s="62"/>
      <c r="P107" s="178">
        <f>O107*H107</f>
        <v>0</v>
      </c>
      <c r="Q107" s="178">
        <v>0</v>
      </c>
      <c r="R107" s="178">
        <f>Q107*H107</f>
        <v>0</v>
      </c>
      <c r="S107" s="178">
        <v>0</v>
      </c>
      <c r="T107" s="179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0" t="s">
        <v>270</v>
      </c>
      <c r="AT107" s="180" t="s">
        <v>129</v>
      </c>
      <c r="AU107" s="180" t="s">
        <v>82</v>
      </c>
      <c r="AY107" s="15" t="s">
        <v>128</v>
      </c>
      <c r="BE107" s="181">
        <f>IF(N107="základní",J107,0)</f>
        <v>0</v>
      </c>
      <c r="BF107" s="181">
        <f>IF(N107="snížená",J107,0)</f>
        <v>0</v>
      </c>
      <c r="BG107" s="181">
        <f>IF(N107="zákl. přenesená",J107,0)</f>
        <v>0</v>
      </c>
      <c r="BH107" s="181">
        <f>IF(N107="sníž. přenesená",J107,0)</f>
        <v>0</v>
      </c>
      <c r="BI107" s="181">
        <f>IF(N107="nulová",J107,0)</f>
        <v>0</v>
      </c>
      <c r="BJ107" s="15" t="s">
        <v>80</v>
      </c>
      <c r="BK107" s="181">
        <f>ROUND(I107*H107,2)</f>
        <v>0</v>
      </c>
      <c r="BL107" s="15" t="s">
        <v>270</v>
      </c>
      <c r="BM107" s="180" t="s">
        <v>911</v>
      </c>
    </row>
    <row r="108" spans="1:65" s="2" customFormat="1" ht="11.25">
      <c r="A108" s="32"/>
      <c r="B108" s="33"/>
      <c r="C108" s="34"/>
      <c r="D108" s="182" t="s">
        <v>135</v>
      </c>
      <c r="E108" s="34"/>
      <c r="F108" s="183" t="s">
        <v>909</v>
      </c>
      <c r="G108" s="34"/>
      <c r="H108" s="34"/>
      <c r="I108" s="184"/>
      <c r="J108" s="34"/>
      <c r="K108" s="34"/>
      <c r="L108" s="37"/>
      <c r="M108" s="185"/>
      <c r="N108" s="186"/>
      <c r="O108" s="62"/>
      <c r="P108" s="62"/>
      <c r="Q108" s="62"/>
      <c r="R108" s="62"/>
      <c r="S108" s="62"/>
      <c r="T108" s="63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5" t="s">
        <v>135</v>
      </c>
      <c r="AU108" s="15" t="s">
        <v>82</v>
      </c>
    </row>
    <row r="109" spans="1:65" s="2" customFormat="1" ht="11.25">
      <c r="A109" s="32"/>
      <c r="B109" s="33"/>
      <c r="C109" s="34"/>
      <c r="D109" s="208" t="s">
        <v>299</v>
      </c>
      <c r="E109" s="34"/>
      <c r="F109" s="209" t="s">
        <v>912</v>
      </c>
      <c r="G109" s="34"/>
      <c r="H109" s="34"/>
      <c r="I109" s="184"/>
      <c r="J109" s="34"/>
      <c r="K109" s="34"/>
      <c r="L109" s="37"/>
      <c r="M109" s="185"/>
      <c r="N109" s="186"/>
      <c r="O109" s="62"/>
      <c r="P109" s="62"/>
      <c r="Q109" s="62"/>
      <c r="R109" s="62"/>
      <c r="S109" s="62"/>
      <c r="T109" s="63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5" t="s">
        <v>299</v>
      </c>
      <c r="AU109" s="15" t="s">
        <v>82</v>
      </c>
    </row>
    <row r="110" spans="1:65" s="2" customFormat="1" ht="16.5" customHeight="1">
      <c r="A110" s="32"/>
      <c r="B110" s="33"/>
      <c r="C110" s="169" t="s">
        <v>157</v>
      </c>
      <c r="D110" s="169" t="s">
        <v>129</v>
      </c>
      <c r="E110" s="170" t="s">
        <v>913</v>
      </c>
      <c r="F110" s="171" t="s">
        <v>914</v>
      </c>
      <c r="G110" s="172" t="s">
        <v>890</v>
      </c>
      <c r="H110" s="173">
        <v>1</v>
      </c>
      <c r="I110" s="174"/>
      <c r="J110" s="175">
        <f>ROUND(I110*H110,2)</f>
        <v>0</v>
      </c>
      <c r="K110" s="171" t="s">
        <v>296</v>
      </c>
      <c r="L110" s="37"/>
      <c r="M110" s="176" t="s">
        <v>19</v>
      </c>
      <c r="N110" s="177" t="s">
        <v>44</v>
      </c>
      <c r="O110" s="62"/>
      <c r="P110" s="178">
        <f>O110*H110</f>
        <v>0</v>
      </c>
      <c r="Q110" s="178">
        <v>0</v>
      </c>
      <c r="R110" s="178">
        <f>Q110*H110</f>
        <v>0</v>
      </c>
      <c r="S110" s="178">
        <v>0</v>
      </c>
      <c r="T110" s="179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80" t="s">
        <v>270</v>
      </c>
      <c r="AT110" s="180" t="s">
        <v>129</v>
      </c>
      <c r="AU110" s="180" t="s">
        <v>82</v>
      </c>
      <c r="AY110" s="15" t="s">
        <v>128</v>
      </c>
      <c r="BE110" s="181">
        <f>IF(N110="základní",J110,0)</f>
        <v>0</v>
      </c>
      <c r="BF110" s="181">
        <f>IF(N110="snížená",J110,0)</f>
        <v>0</v>
      </c>
      <c r="BG110" s="181">
        <f>IF(N110="zákl. přenesená",J110,0)</f>
        <v>0</v>
      </c>
      <c r="BH110" s="181">
        <f>IF(N110="sníž. přenesená",J110,0)</f>
        <v>0</v>
      </c>
      <c r="BI110" s="181">
        <f>IF(N110="nulová",J110,0)</f>
        <v>0</v>
      </c>
      <c r="BJ110" s="15" t="s">
        <v>80</v>
      </c>
      <c r="BK110" s="181">
        <f>ROUND(I110*H110,2)</f>
        <v>0</v>
      </c>
      <c r="BL110" s="15" t="s">
        <v>270</v>
      </c>
      <c r="BM110" s="180" t="s">
        <v>915</v>
      </c>
    </row>
    <row r="111" spans="1:65" s="2" customFormat="1" ht="11.25">
      <c r="A111" s="32"/>
      <c r="B111" s="33"/>
      <c r="C111" s="34"/>
      <c r="D111" s="182" t="s">
        <v>135</v>
      </c>
      <c r="E111" s="34"/>
      <c r="F111" s="183" t="s">
        <v>914</v>
      </c>
      <c r="G111" s="34"/>
      <c r="H111" s="34"/>
      <c r="I111" s="184"/>
      <c r="J111" s="34"/>
      <c r="K111" s="34"/>
      <c r="L111" s="37"/>
      <c r="M111" s="185"/>
      <c r="N111" s="186"/>
      <c r="O111" s="62"/>
      <c r="P111" s="62"/>
      <c r="Q111" s="62"/>
      <c r="R111" s="62"/>
      <c r="S111" s="62"/>
      <c r="T111" s="63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5" t="s">
        <v>135</v>
      </c>
      <c r="AU111" s="15" t="s">
        <v>82</v>
      </c>
    </row>
    <row r="112" spans="1:65" s="2" customFormat="1" ht="11.25">
      <c r="A112" s="32"/>
      <c r="B112" s="33"/>
      <c r="C112" s="34"/>
      <c r="D112" s="208" t="s">
        <v>299</v>
      </c>
      <c r="E112" s="34"/>
      <c r="F112" s="209" t="s">
        <v>916</v>
      </c>
      <c r="G112" s="34"/>
      <c r="H112" s="34"/>
      <c r="I112" s="184"/>
      <c r="J112" s="34"/>
      <c r="K112" s="34"/>
      <c r="L112" s="37"/>
      <c r="M112" s="185"/>
      <c r="N112" s="186"/>
      <c r="O112" s="62"/>
      <c r="P112" s="62"/>
      <c r="Q112" s="62"/>
      <c r="R112" s="62"/>
      <c r="S112" s="62"/>
      <c r="T112" s="63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5" t="s">
        <v>299</v>
      </c>
      <c r="AU112" s="15" t="s">
        <v>82</v>
      </c>
    </row>
    <row r="113" spans="1:65" s="2" customFormat="1" ht="16.5" customHeight="1">
      <c r="A113" s="32"/>
      <c r="B113" s="33"/>
      <c r="C113" s="169" t="s">
        <v>162</v>
      </c>
      <c r="D113" s="169" t="s">
        <v>129</v>
      </c>
      <c r="E113" s="170" t="s">
        <v>917</v>
      </c>
      <c r="F113" s="171" t="s">
        <v>918</v>
      </c>
      <c r="G113" s="172" t="s">
        <v>410</v>
      </c>
      <c r="H113" s="173">
        <v>720</v>
      </c>
      <c r="I113" s="174"/>
      <c r="J113" s="175">
        <f>ROUND(I113*H113,2)</f>
        <v>0</v>
      </c>
      <c r="K113" s="171" t="s">
        <v>296</v>
      </c>
      <c r="L113" s="37"/>
      <c r="M113" s="176" t="s">
        <v>19</v>
      </c>
      <c r="N113" s="177" t="s">
        <v>44</v>
      </c>
      <c r="O113" s="62"/>
      <c r="P113" s="178">
        <f>O113*H113</f>
        <v>0</v>
      </c>
      <c r="Q113" s="178">
        <v>0</v>
      </c>
      <c r="R113" s="178">
        <f>Q113*H113</f>
        <v>0</v>
      </c>
      <c r="S113" s="178">
        <v>0</v>
      </c>
      <c r="T113" s="179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0" t="s">
        <v>270</v>
      </c>
      <c r="AT113" s="180" t="s">
        <v>129</v>
      </c>
      <c r="AU113" s="180" t="s">
        <v>82</v>
      </c>
      <c r="AY113" s="15" t="s">
        <v>128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15" t="s">
        <v>80</v>
      </c>
      <c r="BK113" s="181">
        <f>ROUND(I113*H113,2)</f>
        <v>0</v>
      </c>
      <c r="BL113" s="15" t="s">
        <v>270</v>
      </c>
      <c r="BM113" s="180" t="s">
        <v>919</v>
      </c>
    </row>
    <row r="114" spans="1:65" s="2" customFormat="1" ht="11.25">
      <c r="A114" s="32"/>
      <c r="B114" s="33"/>
      <c r="C114" s="34"/>
      <c r="D114" s="182" t="s">
        <v>135</v>
      </c>
      <c r="E114" s="34"/>
      <c r="F114" s="183" t="s">
        <v>918</v>
      </c>
      <c r="G114" s="34"/>
      <c r="H114" s="34"/>
      <c r="I114" s="184"/>
      <c r="J114" s="34"/>
      <c r="K114" s="34"/>
      <c r="L114" s="37"/>
      <c r="M114" s="185"/>
      <c r="N114" s="186"/>
      <c r="O114" s="62"/>
      <c r="P114" s="62"/>
      <c r="Q114" s="62"/>
      <c r="R114" s="62"/>
      <c r="S114" s="62"/>
      <c r="T114" s="63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5" t="s">
        <v>135</v>
      </c>
      <c r="AU114" s="15" t="s">
        <v>82</v>
      </c>
    </row>
    <row r="115" spans="1:65" s="2" customFormat="1" ht="11.25">
      <c r="A115" s="32"/>
      <c r="B115" s="33"/>
      <c r="C115" s="34"/>
      <c r="D115" s="208" t="s">
        <v>299</v>
      </c>
      <c r="E115" s="34"/>
      <c r="F115" s="209" t="s">
        <v>920</v>
      </c>
      <c r="G115" s="34"/>
      <c r="H115" s="34"/>
      <c r="I115" s="184"/>
      <c r="J115" s="34"/>
      <c r="K115" s="34"/>
      <c r="L115" s="37"/>
      <c r="M115" s="185"/>
      <c r="N115" s="186"/>
      <c r="O115" s="62"/>
      <c r="P115" s="62"/>
      <c r="Q115" s="62"/>
      <c r="R115" s="62"/>
      <c r="S115" s="62"/>
      <c r="T115" s="63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5" t="s">
        <v>299</v>
      </c>
      <c r="AU115" s="15" t="s">
        <v>82</v>
      </c>
    </row>
    <row r="116" spans="1:65" s="11" customFormat="1" ht="22.9" customHeight="1">
      <c r="B116" s="155"/>
      <c r="C116" s="156"/>
      <c r="D116" s="157" t="s">
        <v>72</v>
      </c>
      <c r="E116" s="206" t="s">
        <v>921</v>
      </c>
      <c r="F116" s="206" t="s">
        <v>922</v>
      </c>
      <c r="G116" s="156"/>
      <c r="H116" s="156"/>
      <c r="I116" s="159"/>
      <c r="J116" s="207">
        <f>BK116</f>
        <v>0</v>
      </c>
      <c r="K116" s="156"/>
      <c r="L116" s="161"/>
      <c r="M116" s="162"/>
      <c r="N116" s="163"/>
      <c r="O116" s="163"/>
      <c r="P116" s="164">
        <f>SUM(P117:P122)</f>
        <v>0</v>
      </c>
      <c r="Q116" s="163"/>
      <c r="R116" s="164">
        <f>SUM(R117:R122)</f>
        <v>0</v>
      </c>
      <c r="S116" s="163"/>
      <c r="T116" s="165">
        <f>SUM(T117:T122)</f>
        <v>0</v>
      </c>
      <c r="AR116" s="166" t="s">
        <v>126</v>
      </c>
      <c r="AT116" s="167" t="s">
        <v>72</v>
      </c>
      <c r="AU116" s="167" t="s">
        <v>80</v>
      </c>
      <c r="AY116" s="166" t="s">
        <v>128</v>
      </c>
      <c r="BK116" s="168">
        <f>SUM(BK117:BK122)</f>
        <v>0</v>
      </c>
    </row>
    <row r="117" spans="1:65" s="2" customFormat="1" ht="16.5" customHeight="1">
      <c r="A117" s="32"/>
      <c r="B117" s="33"/>
      <c r="C117" s="169" t="s">
        <v>167</v>
      </c>
      <c r="D117" s="169" t="s">
        <v>129</v>
      </c>
      <c r="E117" s="170" t="s">
        <v>923</v>
      </c>
      <c r="F117" s="171" t="s">
        <v>924</v>
      </c>
      <c r="G117" s="172" t="s">
        <v>890</v>
      </c>
      <c r="H117" s="173">
        <v>6</v>
      </c>
      <c r="I117" s="174"/>
      <c r="J117" s="175">
        <f>ROUND(I117*H117,2)</f>
        <v>0</v>
      </c>
      <c r="K117" s="171" t="s">
        <v>296</v>
      </c>
      <c r="L117" s="37"/>
      <c r="M117" s="176" t="s">
        <v>19</v>
      </c>
      <c r="N117" s="177" t="s">
        <v>44</v>
      </c>
      <c r="O117" s="62"/>
      <c r="P117" s="178">
        <f>O117*H117</f>
        <v>0</v>
      </c>
      <c r="Q117" s="178">
        <v>0</v>
      </c>
      <c r="R117" s="178">
        <f>Q117*H117</f>
        <v>0</v>
      </c>
      <c r="S117" s="178">
        <v>0</v>
      </c>
      <c r="T117" s="179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0" t="s">
        <v>270</v>
      </c>
      <c r="AT117" s="180" t="s">
        <v>129</v>
      </c>
      <c r="AU117" s="180" t="s">
        <v>82</v>
      </c>
      <c r="AY117" s="15" t="s">
        <v>128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15" t="s">
        <v>80</v>
      </c>
      <c r="BK117" s="181">
        <f>ROUND(I117*H117,2)</f>
        <v>0</v>
      </c>
      <c r="BL117" s="15" t="s">
        <v>270</v>
      </c>
      <c r="BM117" s="180" t="s">
        <v>925</v>
      </c>
    </row>
    <row r="118" spans="1:65" s="2" customFormat="1" ht="11.25">
      <c r="A118" s="32"/>
      <c r="B118" s="33"/>
      <c r="C118" s="34"/>
      <c r="D118" s="182" t="s">
        <v>135</v>
      </c>
      <c r="E118" s="34"/>
      <c r="F118" s="183" t="s">
        <v>926</v>
      </c>
      <c r="G118" s="34"/>
      <c r="H118" s="34"/>
      <c r="I118" s="184"/>
      <c r="J118" s="34"/>
      <c r="K118" s="34"/>
      <c r="L118" s="37"/>
      <c r="M118" s="185"/>
      <c r="N118" s="186"/>
      <c r="O118" s="62"/>
      <c r="P118" s="62"/>
      <c r="Q118" s="62"/>
      <c r="R118" s="62"/>
      <c r="S118" s="62"/>
      <c r="T118" s="63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135</v>
      </c>
      <c r="AU118" s="15" t="s">
        <v>82</v>
      </c>
    </row>
    <row r="119" spans="1:65" s="2" customFormat="1" ht="11.25">
      <c r="A119" s="32"/>
      <c r="B119" s="33"/>
      <c r="C119" s="34"/>
      <c r="D119" s="208" t="s">
        <v>299</v>
      </c>
      <c r="E119" s="34"/>
      <c r="F119" s="209" t="s">
        <v>927</v>
      </c>
      <c r="G119" s="34"/>
      <c r="H119" s="34"/>
      <c r="I119" s="184"/>
      <c r="J119" s="34"/>
      <c r="K119" s="34"/>
      <c r="L119" s="37"/>
      <c r="M119" s="185"/>
      <c r="N119" s="186"/>
      <c r="O119" s="62"/>
      <c r="P119" s="62"/>
      <c r="Q119" s="62"/>
      <c r="R119" s="62"/>
      <c r="S119" s="62"/>
      <c r="T119" s="63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299</v>
      </c>
      <c r="AU119" s="15" t="s">
        <v>82</v>
      </c>
    </row>
    <row r="120" spans="1:65" s="2" customFormat="1" ht="16.5" customHeight="1">
      <c r="A120" s="32"/>
      <c r="B120" s="33"/>
      <c r="C120" s="169" t="s">
        <v>172</v>
      </c>
      <c r="D120" s="169" t="s">
        <v>129</v>
      </c>
      <c r="E120" s="170" t="s">
        <v>928</v>
      </c>
      <c r="F120" s="171" t="s">
        <v>924</v>
      </c>
      <c r="G120" s="172" t="s">
        <v>132</v>
      </c>
      <c r="H120" s="173">
        <v>1</v>
      </c>
      <c r="I120" s="174"/>
      <c r="J120" s="175">
        <f>ROUND(I120*H120,2)</f>
        <v>0</v>
      </c>
      <c r="K120" s="171" t="s">
        <v>929</v>
      </c>
      <c r="L120" s="37"/>
      <c r="M120" s="176" t="s">
        <v>19</v>
      </c>
      <c r="N120" s="177" t="s">
        <v>44</v>
      </c>
      <c r="O120" s="62"/>
      <c r="P120" s="178">
        <f>O120*H120</f>
        <v>0</v>
      </c>
      <c r="Q120" s="178">
        <v>0</v>
      </c>
      <c r="R120" s="178">
        <f>Q120*H120</f>
        <v>0</v>
      </c>
      <c r="S120" s="178">
        <v>0</v>
      </c>
      <c r="T120" s="179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0" t="s">
        <v>270</v>
      </c>
      <c r="AT120" s="180" t="s">
        <v>129</v>
      </c>
      <c r="AU120" s="180" t="s">
        <v>82</v>
      </c>
      <c r="AY120" s="15" t="s">
        <v>128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15" t="s">
        <v>80</v>
      </c>
      <c r="BK120" s="181">
        <f>ROUND(I120*H120,2)</f>
        <v>0</v>
      </c>
      <c r="BL120" s="15" t="s">
        <v>270</v>
      </c>
      <c r="BM120" s="180" t="s">
        <v>930</v>
      </c>
    </row>
    <row r="121" spans="1:65" s="2" customFormat="1" ht="11.25">
      <c r="A121" s="32"/>
      <c r="B121" s="33"/>
      <c r="C121" s="34"/>
      <c r="D121" s="182" t="s">
        <v>135</v>
      </c>
      <c r="E121" s="34"/>
      <c r="F121" s="183" t="s">
        <v>931</v>
      </c>
      <c r="G121" s="34"/>
      <c r="H121" s="34"/>
      <c r="I121" s="184"/>
      <c r="J121" s="34"/>
      <c r="K121" s="34"/>
      <c r="L121" s="37"/>
      <c r="M121" s="185"/>
      <c r="N121" s="186"/>
      <c r="O121" s="62"/>
      <c r="P121" s="62"/>
      <c r="Q121" s="62"/>
      <c r="R121" s="62"/>
      <c r="S121" s="62"/>
      <c r="T121" s="63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135</v>
      </c>
      <c r="AU121" s="15" t="s">
        <v>82</v>
      </c>
    </row>
    <row r="122" spans="1:65" s="2" customFormat="1" ht="11.25">
      <c r="A122" s="32"/>
      <c r="B122" s="33"/>
      <c r="C122" s="34"/>
      <c r="D122" s="208" t="s">
        <v>299</v>
      </c>
      <c r="E122" s="34"/>
      <c r="F122" s="209" t="s">
        <v>932</v>
      </c>
      <c r="G122" s="34"/>
      <c r="H122" s="34"/>
      <c r="I122" s="184"/>
      <c r="J122" s="34"/>
      <c r="K122" s="34"/>
      <c r="L122" s="37"/>
      <c r="M122" s="197"/>
      <c r="N122" s="198"/>
      <c r="O122" s="199"/>
      <c r="P122" s="199"/>
      <c r="Q122" s="199"/>
      <c r="R122" s="199"/>
      <c r="S122" s="199"/>
      <c r="T122" s="200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299</v>
      </c>
      <c r="AU122" s="15" t="s">
        <v>82</v>
      </c>
    </row>
    <row r="123" spans="1:65" s="2" customFormat="1" ht="6.95" customHeight="1">
      <c r="A123" s="32"/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37"/>
      <c r="M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</sheetData>
  <sheetProtection algorithmName="SHA-512" hashValue="s+4UpLyR+DsKGAkU7tmwMxoNYAY7sl4HkB8NxN4C9L5NhGKF0yRorCASCPCInTyyV/jYJ5BEuIB9O8WuxrsiVA==" saltValue="yIjbPrsDv/1Qr7DEz33s0kxDK+QzoFAoC0QmskuqQiG3CnFj/DmvQYBG8TXuLIwl7qsyUJP34PVEHe4FK57FYA==" spinCount="100000" sheet="1" objects="1" scenarios="1" formatColumns="0" formatRows="0" autoFilter="0"/>
  <autoFilter ref="C89:K122" xr:uid="{00000000-0009-0000-0000-000004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5" r:id="rId1" xr:uid="{00000000-0004-0000-0400-000000000000}"/>
    <hyperlink ref="F98" r:id="rId2" xr:uid="{00000000-0004-0000-0400-000001000000}"/>
    <hyperlink ref="F101" r:id="rId3" xr:uid="{00000000-0004-0000-0400-000002000000}"/>
    <hyperlink ref="F105" r:id="rId4" xr:uid="{00000000-0004-0000-0400-000003000000}"/>
    <hyperlink ref="F109" r:id="rId5" xr:uid="{00000000-0004-0000-0400-000004000000}"/>
    <hyperlink ref="F112" r:id="rId6" xr:uid="{00000000-0004-0000-0400-000005000000}"/>
    <hyperlink ref="F115" r:id="rId7" xr:uid="{00000000-0004-0000-0400-000006000000}"/>
    <hyperlink ref="F119" r:id="rId8" xr:uid="{00000000-0004-0000-0400-000007000000}"/>
    <hyperlink ref="F122" r:id="rId9" xr:uid="{00000000-0004-0000-0400-00000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23"/>
  <sheetViews>
    <sheetView showGridLines="0" workbookViewId="0"/>
  </sheetViews>
  <sheetFormatPr defaultRowHeight="12.75"/>
  <cols>
    <col min="1" max="1" width="8.33203125" style="210" customWidth="1"/>
    <col min="2" max="2" width="1.6640625" style="210" customWidth="1"/>
    <col min="3" max="4" width="5" style="210" customWidth="1"/>
    <col min="5" max="5" width="11.6640625" style="210" customWidth="1"/>
    <col min="6" max="6" width="9.1640625" style="210" customWidth="1"/>
    <col min="7" max="7" width="5" style="210" customWidth="1"/>
    <col min="8" max="8" width="77.83203125" style="210" customWidth="1"/>
    <col min="9" max="10" width="20" style="210" customWidth="1"/>
    <col min="11" max="11" width="1.6640625" style="210" customWidth="1"/>
  </cols>
  <sheetData>
    <row r="1" spans="2:11" s="1" customFormat="1" ht="37.5" customHeight="1"/>
    <row r="2" spans="2:11" s="1" customFormat="1" ht="7.5" customHeight="1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pans="2:11" s="13" customFormat="1" ht="45" customHeight="1">
      <c r="B3" s="214"/>
      <c r="C3" s="347" t="s">
        <v>933</v>
      </c>
      <c r="D3" s="347"/>
      <c r="E3" s="347"/>
      <c r="F3" s="347"/>
      <c r="G3" s="347"/>
      <c r="H3" s="347"/>
      <c r="I3" s="347"/>
      <c r="J3" s="347"/>
      <c r="K3" s="215"/>
    </row>
    <row r="4" spans="2:11" s="1" customFormat="1" ht="25.5" customHeight="1">
      <c r="B4" s="216"/>
      <c r="C4" s="352" t="s">
        <v>934</v>
      </c>
      <c r="D4" s="352"/>
      <c r="E4" s="352"/>
      <c r="F4" s="352"/>
      <c r="G4" s="352"/>
      <c r="H4" s="352"/>
      <c r="I4" s="352"/>
      <c r="J4" s="352"/>
      <c r="K4" s="217"/>
    </row>
    <row r="5" spans="2:11" s="1" customFormat="1" ht="5.25" customHeight="1">
      <c r="B5" s="216"/>
      <c r="C5" s="218"/>
      <c r="D5" s="218"/>
      <c r="E5" s="218"/>
      <c r="F5" s="218"/>
      <c r="G5" s="218"/>
      <c r="H5" s="218"/>
      <c r="I5" s="218"/>
      <c r="J5" s="218"/>
      <c r="K5" s="217"/>
    </row>
    <row r="6" spans="2:11" s="1" customFormat="1" ht="15" customHeight="1">
      <c r="B6" s="216"/>
      <c r="C6" s="351" t="s">
        <v>935</v>
      </c>
      <c r="D6" s="351"/>
      <c r="E6" s="351"/>
      <c r="F6" s="351"/>
      <c r="G6" s="351"/>
      <c r="H6" s="351"/>
      <c r="I6" s="351"/>
      <c r="J6" s="351"/>
      <c r="K6" s="217"/>
    </row>
    <row r="7" spans="2:11" s="1" customFormat="1" ht="15" customHeight="1">
      <c r="B7" s="220"/>
      <c r="C7" s="351" t="s">
        <v>936</v>
      </c>
      <c r="D7" s="351"/>
      <c r="E7" s="351"/>
      <c r="F7" s="351"/>
      <c r="G7" s="351"/>
      <c r="H7" s="351"/>
      <c r="I7" s="351"/>
      <c r="J7" s="351"/>
      <c r="K7" s="217"/>
    </row>
    <row r="8" spans="2:11" s="1" customFormat="1" ht="12.75" customHeight="1">
      <c r="B8" s="220"/>
      <c r="C8" s="219"/>
      <c r="D8" s="219"/>
      <c r="E8" s="219"/>
      <c r="F8" s="219"/>
      <c r="G8" s="219"/>
      <c r="H8" s="219"/>
      <c r="I8" s="219"/>
      <c r="J8" s="219"/>
      <c r="K8" s="217"/>
    </row>
    <row r="9" spans="2:11" s="1" customFormat="1" ht="15" customHeight="1">
      <c r="B9" s="220"/>
      <c r="C9" s="351" t="s">
        <v>937</v>
      </c>
      <c r="D9" s="351"/>
      <c r="E9" s="351"/>
      <c r="F9" s="351"/>
      <c r="G9" s="351"/>
      <c r="H9" s="351"/>
      <c r="I9" s="351"/>
      <c r="J9" s="351"/>
      <c r="K9" s="217"/>
    </row>
    <row r="10" spans="2:11" s="1" customFormat="1" ht="15" customHeight="1">
      <c r="B10" s="220"/>
      <c r="C10" s="219"/>
      <c r="D10" s="351" t="s">
        <v>938</v>
      </c>
      <c r="E10" s="351"/>
      <c r="F10" s="351"/>
      <c r="G10" s="351"/>
      <c r="H10" s="351"/>
      <c r="I10" s="351"/>
      <c r="J10" s="351"/>
      <c r="K10" s="217"/>
    </row>
    <row r="11" spans="2:11" s="1" customFormat="1" ht="15" customHeight="1">
      <c r="B11" s="220"/>
      <c r="C11" s="221"/>
      <c r="D11" s="351" t="s">
        <v>939</v>
      </c>
      <c r="E11" s="351"/>
      <c r="F11" s="351"/>
      <c r="G11" s="351"/>
      <c r="H11" s="351"/>
      <c r="I11" s="351"/>
      <c r="J11" s="351"/>
      <c r="K11" s="217"/>
    </row>
    <row r="12" spans="2:11" s="1" customFormat="1" ht="15" customHeight="1">
      <c r="B12" s="220"/>
      <c r="C12" s="221"/>
      <c r="D12" s="219"/>
      <c r="E12" s="219"/>
      <c r="F12" s="219"/>
      <c r="G12" s="219"/>
      <c r="H12" s="219"/>
      <c r="I12" s="219"/>
      <c r="J12" s="219"/>
      <c r="K12" s="217"/>
    </row>
    <row r="13" spans="2:11" s="1" customFormat="1" ht="15" customHeight="1">
      <c r="B13" s="220"/>
      <c r="C13" s="221"/>
      <c r="D13" s="222" t="s">
        <v>940</v>
      </c>
      <c r="E13" s="219"/>
      <c r="F13" s="219"/>
      <c r="G13" s="219"/>
      <c r="H13" s="219"/>
      <c r="I13" s="219"/>
      <c r="J13" s="219"/>
      <c r="K13" s="217"/>
    </row>
    <row r="14" spans="2:11" s="1" customFormat="1" ht="12.75" customHeight="1">
      <c r="B14" s="220"/>
      <c r="C14" s="221"/>
      <c r="D14" s="221"/>
      <c r="E14" s="221"/>
      <c r="F14" s="221"/>
      <c r="G14" s="221"/>
      <c r="H14" s="221"/>
      <c r="I14" s="221"/>
      <c r="J14" s="221"/>
      <c r="K14" s="217"/>
    </row>
    <row r="15" spans="2:11" s="1" customFormat="1" ht="15" customHeight="1">
      <c r="B15" s="220"/>
      <c r="C15" s="221"/>
      <c r="D15" s="351" t="s">
        <v>941</v>
      </c>
      <c r="E15" s="351"/>
      <c r="F15" s="351"/>
      <c r="G15" s="351"/>
      <c r="H15" s="351"/>
      <c r="I15" s="351"/>
      <c r="J15" s="351"/>
      <c r="K15" s="217"/>
    </row>
    <row r="16" spans="2:11" s="1" customFormat="1" ht="15" customHeight="1">
      <c r="B16" s="220"/>
      <c r="C16" s="221"/>
      <c r="D16" s="351" t="s">
        <v>942</v>
      </c>
      <c r="E16" s="351"/>
      <c r="F16" s="351"/>
      <c r="G16" s="351"/>
      <c r="H16" s="351"/>
      <c r="I16" s="351"/>
      <c r="J16" s="351"/>
      <c r="K16" s="217"/>
    </row>
    <row r="17" spans="2:11" s="1" customFormat="1" ht="15" customHeight="1">
      <c r="B17" s="220"/>
      <c r="C17" s="221"/>
      <c r="D17" s="351" t="s">
        <v>943</v>
      </c>
      <c r="E17" s="351"/>
      <c r="F17" s="351"/>
      <c r="G17" s="351"/>
      <c r="H17" s="351"/>
      <c r="I17" s="351"/>
      <c r="J17" s="351"/>
      <c r="K17" s="217"/>
    </row>
    <row r="18" spans="2:11" s="1" customFormat="1" ht="15" customHeight="1">
      <c r="B18" s="220"/>
      <c r="C18" s="221"/>
      <c r="D18" s="221"/>
      <c r="E18" s="223" t="s">
        <v>79</v>
      </c>
      <c r="F18" s="351" t="s">
        <v>944</v>
      </c>
      <c r="G18" s="351"/>
      <c r="H18" s="351"/>
      <c r="I18" s="351"/>
      <c r="J18" s="351"/>
      <c r="K18" s="217"/>
    </row>
    <row r="19" spans="2:11" s="1" customFormat="1" ht="15" customHeight="1">
      <c r="B19" s="220"/>
      <c r="C19" s="221"/>
      <c r="D19" s="221"/>
      <c r="E19" s="223" t="s">
        <v>945</v>
      </c>
      <c r="F19" s="351" t="s">
        <v>946</v>
      </c>
      <c r="G19" s="351"/>
      <c r="H19" s="351"/>
      <c r="I19" s="351"/>
      <c r="J19" s="351"/>
      <c r="K19" s="217"/>
    </row>
    <row r="20" spans="2:11" s="1" customFormat="1" ht="15" customHeight="1">
      <c r="B20" s="220"/>
      <c r="C20" s="221"/>
      <c r="D20" s="221"/>
      <c r="E20" s="223" t="s">
        <v>947</v>
      </c>
      <c r="F20" s="351" t="s">
        <v>948</v>
      </c>
      <c r="G20" s="351"/>
      <c r="H20" s="351"/>
      <c r="I20" s="351"/>
      <c r="J20" s="351"/>
      <c r="K20" s="217"/>
    </row>
    <row r="21" spans="2:11" s="1" customFormat="1" ht="15" customHeight="1">
      <c r="B21" s="220"/>
      <c r="C21" s="221"/>
      <c r="D21" s="221"/>
      <c r="E21" s="223" t="s">
        <v>89</v>
      </c>
      <c r="F21" s="351" t="s">
        <v>88</v>
      </c>
      <c r="G21" s="351"/>
      <c r="H21" s="351"/>
      <c r="I21" s="351"/>
      <c r="J21" s="351"/>
      <c r="K21" s="217"/>
    </row>
    <row r="22" spans="2:11" s="1" customFormat="1" ht="15" customHeight="1">
      <c r="B22" s="220"/>
      <c r="C22" s="221"/>
      <c r="D22" s="221"/>
      <c r="E22" s="223" t="s">
        <v>238</v>
      </c>
      <c r="F22" s="351" t="s">
        <v>239</v>
      </c>
      <c r="G22" s="351"/>
      <c r="H22" s="351"/>
      <c r="I22" s="351"/>
      <c r="J22" s="351"/>
      <c r="K22" s="217"/>
    </row>
    <row r="23" spans="2:11" s="1" customFormat="1" ht="15" customHeight="1">
      <c r="B23" s="220"/>
      <c r="C23" s="221"/>
      <c r="D23" s="221"/>
      <c r="E23" s="223" t="s">
        <v>85</v>
      </c>
      <c r="F23" s="351" t="s">
        <v>949</v>
      </c>
      <c r="G23" s="351"/>
      <c r="H23" s="351"/>
      <c r="I23" s="351"/>
      <c r="J23" s="351"/>
      <c r="K23" s="217"/>
    </row>
    <row r="24" spans="2:11" s="1" customFormat="1" ht="12.75" customHeight="1">
      <c r="B24" s="220"/>
      <c r="C24" s="221"/>
      <c r="D24" s="221"/>
      <c r="E24" s="221"/>
      <c r="F24" s="221"/>
      <c r="G24" s="221"/>
      <c r="H24" s="221"/>
      <c r="I24" s="221"/>
      <c r="J24" s="221"/>
      <c r="K24" s="217"/>
    </row>
    <row r="25" spans="2:11" s="1" customFormat="1" ht="15" customHeight="1">
      <c r="B25" s="220"/>
      <c r="C25" s="351" t="s">
        <v>950</v>
      </c>
      <c r="D25" s="351"/>
      <c r="E25" s="351"/>
      <c r="F25" s="351"/>
      <c r="G25" s="351"/>
      <c r="H25" s="351"/>
      <c r="I25" s="351"/>
      <c r="J25" s="351"/>
      <c r="K25" s="217"/>
    </row>
    <row r="26" spans="2:11" s="1" customFormat="1" ht="15" customHeight="1">
      <c r="B26" s="220"/>
      <c r="C26" s="351" t="s">
        <v>951</v>
      </c>
      <c r="D26" s="351"/>
      <c r="E26" s="351"/>
      <c r="F26" s="351"/>
      <c r="G26" s="351"/>
      <c r="H26" s="351"/>
      <c r="I26" s="351"/>
      <c r="J26" s="351"/>
      <c r="K26" s="217"/>
    </row>
    <row r="27" spans="2:11" s="1" customFormat="1" ht="15" customHeight="1">
      <c r="B27" s="220"/>
      <c r="C27" s="219"/>
      <c r="D27" s="351" t="s">
        <v>952</v>
      </c>
      <c r="E27" s="351"/>
      <c r="F27" s="351"/>
      <c r="G27" s="351"/>
      <c r="H27" s="351"/>
      <c r="I27" s="351"/>
      <c r="J27" s="351"/>
      <c r="K27" s="217"/>
    </row>
    <row r="28" spans="2:11" s="1" customFormat="1" ht="15" customHeight="1">
      <c r="B28" s="220"/>
      <c r="C28" s="221"/>
      <c r="D28" s="351" t="s">
        <v>953</v>
      </c>
      <c r="E28" s="351"/>
      <c r="F28" s="351"/>
      <c r="G28" s="351"/>
      <c r="H28" s="351"/>
      <c r="I28" s="351"/>
      <c r="J28" s="351"/>
      <c r="K28" s="217"/>
    </row>
    <row r="29" spans="2:11" s="1" customFormat="1" ht="12.75" customHeight="1">
      <c r="B29" s="220"/>
      <c r="C29" s="221"/>
      <c r="D29" s="221"/>
      <c r="E29" s="221"/>
      <c r="F29" s="221"/>
      <c r="G29" s="221"/>
      <c r="H29" s="221"/>
      <c r="I29" s="221"/>
      <c r="J29" s="221"/>
      <c r="K29" s="217"/>
    </row>
    <row r="30" spans="2:11" s="1" customFormat="1" ht="15" customHeight="1">
      <c r="B30" s="220"/>
      <c r="C30" s="221"/>
      <c r="D30" s="351" t="s">
        <v>954</v>
      </c>
      <c r="E30" s="351"/>
      <c r="F30" s="351"/>
      <c r="G30" s="351"/>
      <c r="H30" s="351"/>
      <c r="I30" s="351"/>
      <c r="J30" s="351"/>
      <c r="K30" s="217"/>
    </row>
    <row r="31" spans="2:11" s="1" customFormat="1" ht="15" customHeight="1">
      <c r="B31" s="220"/>
      <c r="C31" s="221"/>
      <c r="D31" s="351" t="s">
        <v>955</v>
      </c>
      <c r="E31" s="351"/>
      <c r="F31" s="351"/>
      <c r="G31" s="351"/>
      <c r="H31" s="351"/>
      <c r="I31" s="351"/>
      <c r="J31" s="351"/>
      <c r="K31" s="217"/>
    </row>
    <row r="32" spans="2:11" s="1" customFormat="1" ht="12.75" customHeight="1">
      <c r="B32" s="220"/>
      <c r="C32" s="221"/>
      <c r="D32" s="221"/>
      <c r="E32" s="221"/>
      <c r="F32" s="221"/>
      <c r="G32" s="221"/>
      <c r="H32" s="221"/>
      <c r="I32" s="221"/>
      <c r="J32" s="221"/>
      <c r="K32" s="217"/>
    </row>
    <row r="33" spans="2:11" s="1" customFormat="1" ht="15" customHeight="1">
      <c r="B33" s="220"/>
      <c r="C33" s="221"/>
      <c r="D33" s="351" t="s">
        <v>956</v>
      </c>
      <c r="E33" s="351"/>
      <c r="F33" s="351"/>
      <c r="G33" s="351"/>
      <c r="H33" s="351"/>
      <c r="I33" s="351"/>
      <c r="J33" s="351"/>
      <c r="K33" s="217"/>
    </row>
    <row r="34" spans="2:11" s="1" customFormat="1" ht="15" customHeight="1">
      <c r="B34" s="220"/>
      <c r="C34" s="221"/>
      <c r="D34" s="351" t="s">
        <v>957</v>
      </c>
      <c r="E34" s="351"/>
      <c r="F34" s="351"/>
      <c r="G34" s="351"/>
      <c r="H34" s="351"/>
      <c r="I34" s="351"/>
      <c r="J34" s="351"/>
      <c r="K34" s="217"/>
    </row>
    <row r="35" spans="2:11" s="1" customFormat="1" ht="15" customHeight="1">
      <c r="B35" s="220"/>
      <c r="C35" s="221"/>
      <c r="D35" s="351" t="s">
        <v>958</v>
      </c>
      <c r="E35" s="351"/>
      <c r="F35" s="351"/>
      <c r="G35" s="351"/>
      <c r="H35" s="351"/>
      <c r="I35" s="351"/>
      <c r="J35" s="351"/>
      <c r="K35" s="217"/>
    </row>
    <row r="36" spans="2:11" s="1" customFormat="1" ht="15" customHeight="1">
      <c r="B36" s="220"/>
      <c r="C36" s="221"/>
      <c r="D36" s="219"/>
      <c r="E36" s="222" t="s">
        <v>114</v>
      </c>
      <c r="F36" s="219"/>
      <c r="G36" s="351" t="s">
        <v>959</v>
      </c>
      <c r="H36" s="351"/>
      <c r="I36" s="351"/>
      <c r="J36" s="351"/>
      <c r="K36" s="217"/>
    </row>
    <row r="37" spans="2:11" s="1" customFormat="1" ht="30.75" customHeight="1">
      <c r="B37" s="220"/>
      <c r="C37" s="221"/>
      <c r="D37" s="219"/>
      <c r="E37" s="222" t="s">
        <v>960</v>
      </c>
      <c r="F37" s="219"/>
      <c r="G37" s="351" t="s">
        <v>961</v>
      </c>
      <c r="H37" s="351"/>
      <c r="I37" s="351"/>
      <c r="J37" s="351"/>
      <c r="K37" s="217"/>
    </row>
    <row r="38" spans="2:11" s="1" customFormat="1" ht="15" customHeight="1">
      <c r="B38" s="220"/>
      <c r="C38" s="221"/>
      <c r="D38" s="219"/>
      <c r="E38" s="222" t="s">
        <v>54</v>
      </c>
      <c r="F38" s="219"/>
      <c r="G38" s="351" t="s">
        <v>962</v>
      </c>
      <c r="H38" s="351"/>
      <c r="I38" s="351"/>
      <c r="J38" s="351"/>
      <c r="K38" s="217"/>
    </row>
    <row r="39" spans="2:11" s="1" customFormat="1" ht="15" customHeight="1">
      <c r="B39" s="220"/>
      <c r="C39" s="221"/>
      <c r="D39" s="219"/>
      <c r="E39" s="222" t="s">
        <v>55</v>
      </c>
      <c r="F39" s="219"/>
      <c r="G39" s="351" t="s">
        <v>963</v>
      </c>
      <c r="H39" s="351"/>
      <c r="I39" s="351"/>
      <c r="J39" s="351"/>
      <c r="K39" s="217"/>
    </row>
    <row r="40" spans="2:11" s="1" customFormat="1" ht="15" customHeight="1">
      <c r="B40" s="220"/>
      <c r="C40" s="221"/>
      <c r="D40" s="219"/>
      <c r="E40" s="222" t="s">
        <v>115</v>
      </c>
      <c r="F40" s="219"/>
      <c r="G40" s="351" t="s">
        <v>964</v>
      </c>
      <c r="H40" s="351"/>
      <c r="I40" s="351"/>
      <c r="J40" s="351"/>
      <c r="K40" s="217"/>
    </row>
    <row r="41" spans="2:11" s="1" customFormat="1" ht="15" customHeight="1">
      <c r="B41" s="220"/>
      <c r="C41" s="221"/>
      <c r="D41" s="219"/>
      <c r="E41" s="222" t="s">
        <v>116</v>
      </c>
      <c r="F41" s="219"/>
      <c r="G41" s="351" t="s">
        <v>965</v>
      </c>
      <c r="H41" s="351"/>
      <c r="I41" s="351"/>
      <c r="J41" s="351"/>
      <c r="K41" s="217"/>
    </row>
    <row r="42" spans="2:11" s="1" customFormat="1" ht="15" customHeight="1">
      <c r="B42" s="220"/>
      <c r="C42" s="221"/>
      <c r="D42" s="219"/>
      <c r="E42" s="222" t="s">
        <v>966</v>
      </c>
      <c r="F42" s="219"/>
      <c r="G42" s="351" t="s">
        <v>967</v>
      </c>
      <c r="H42" s="351"/>
      <c r="I42" s="351"/>
      <c r="J42" s="351"/>
      <c r="K42" s="217"/>
    </row>
    <row r="43" spans="2:11" s="1" customFormat="1" ht="15" customHeight="1">
      <c r="B43" s="220"/>
      <c r="C43" s="221"/>
      <c r="D43" s="219"/>
      <c r="E43" s="222"/>
      <c r="F43" s="219"/>
      <c r="G43" s="351" t="s">
        <v>968</v>
      </c>
      <c r="H43" s="351"/>
      <c r="I43" s="351"/>
      <c r="J43" s="351"/>
      <c r="K43" s="217"/>
    </row>
    <row r="44" spans="2:11" s="1" customFormat="1" ht="15" customHeight="1">
      <c r="B44" s="220"/>
      <c r="C44" s="221"/>
      <c r="D44" s="219"/>
      <c r="E44" s="222" t="s">
        <v>969</v>
      </c>
      <c r="F44" s="219"/>
      <c r="G44" s="351" t="s">
        <v>970</v>
      </c>
      <c r="H44" s="351"/>
      <c r="I44" s="351"/>
      <c r="J44" s="351"/>
      <c r="K44" s="217"/>
    </row>
    <row r="45" spans="2:11" s="1" customFormat="1" ht="15" customHeight="1">
      <c r="B45" s="220"/>
      <c r="C45" s="221"/>
      <c r="D45" s="219"/>
      <c r="E45" s="222" t="s">
        <v>118</v>
      </c>
      <c r="F45" s="219"/>
      <c r="G45" s="351" t="s">
        <v>971</v>
      </c>
      <c r="H45" s="351"/>
      <c r="I45" s="351"/>
      <c r="J45" s="351"/>
      <c r="K45" s="217"/>
    </row>
    <row r="46" spans="2:11" s="1" customFormat="1" ht="12.75" customHeight="1">
      <c r="B46" s="220"/>
      <c r="C46" s="221"/>
      <c r="D46" s="219"/>
      <c r="E46" s="219"/>
      <c r="F46" s="219"/>
      <c r="G46" s="219"/>
      <c r="H46" s="219"/>
      <c r="I46" s="219"/>
      <c r="J46" s="219"/>
      <c r="K46" s="217"/>
    </row>
    <row r="47" spans="2:11" s="1" customFormat="1" ht="15" customHeight="1">
      <c r="B47" s="220"/>
      <c r="C47" s="221"/>
      <c r="D47" s="351" t="s">
        <v>972</v>
      </c>
      <c r="E47" s="351"/>
      <c r="F47" s="351"/>
      <c r="G47" s="351"/>
      <c r="H47" s="351"/>
      <c r="I47" s="351"/>
      <c r="J47" s="351"/>
      <c r="K47" s="217"/>
    </row>
    <row r="48" spans="2:11" s="1" customFormat="1" ht="15" customHeight="1">
      <c r="B48" s="220"/>
      <c r="C48" s="221"/>
      <c r="D48" s="221"/>
      <c r="E48" s="351" t="s">
        <v>973</v>
      </c>
      <c r="F48" s="351"/>
      <c r="G48" s="351"/>
      <c r="H48" s="351"/>
      <c r="I48" s="351"/>
      <c r="J48" s="351"/>
      <c r="K48" s="217"/>
    </row>
    <row r="49" spans="2:11" s="1" customFormat="1" ht="15" customHeight="1">
      <c r="B49" s="220"/>
      <c r="C49" s="221"/>
      <c r="D49" s="221"/>
      <c r="E49" s="351" t="s">
        <v>974</v>
      </c>
      <c r="F49" s="351"/>
      <c r="G49" s="351"/>
      <c r="H49" s="351"/>
      <c r="I49" s="351"/>
      <c r="J49" s="351"/>
      <c r="K49" s="217"/>
    </row>
    <row r="50" spans="2:11" s="1" customFormat="1" ht="15" customHeight="1">
      <c r="B50" s="220"/>
      <c r="C50" s="221"/>
      <c r="D50" s="221"/>
      <c r="E50" s="351" t="s">
        <v>975</v>
      </c>
      <c r="F50" s="351"/>
      <c r="G50" s="351"/>
      <c r="H50" s="351"/>
      <c r="I50" s="351"/>
      <c r="J50" s="351"/>
      <c r="K50" s="217"/>
    </row>
    <row r="51" spans="2:11" s="1" customFormat="1" ht="15" customHeight="1">
      <c r="B51" s="220"/>
      <c r="C51" s="221"/>
      <c r="D51" s="351" t="s">
        <v>976</v>
      </c>
      <c r="E51" s="351"/>
      <c r="F51" s="351"/>
      <c r="G51" s="351"/>
      <c r="H51" s="351"/>
      <c r="I51" s="351"/>
      <c r="J51" s="351"/>
      <c r="K51" s="217"/>
    </row>
    <row r="52" spans="2:11" s="1" customFormat="1" ht="25.5" customHeight="1">
      <c r="B52" s="216"/>
      <c r="C52" s="352" t="s">
        <v>977</v>
      </c>
      <c r="D52" s="352"/>
      <c r="E52" s="352"/>
      <c r="F52" s="352"/>
      <c r="G52" s="352"/>
      <c r="H52" s="352"/>
      <c r="I52" s="352"/>
      <c r="J52" s="352"/>
      <c r="K52" s="217"/>
    </row>
    <row r="53" spans="2:11" s="1" customFormat="1" ht="5.25" customHeight="1">
      <c r="B53" s="216"/>
      <c r="C53" s="218"/>
      <c r="D53" s="218"/>
      <c r="E53" s="218"/>
      <c r="F53" s="218"/>
      <c r="G53" s="218"/>
      <c r="H53" s="218"/>
      <c r="I53" s="218"/>
      <c r="J53" s="218"/>
      <c r="K53" s="217"/>
    </row>
    <row r="54" spans="2:11" s="1" customFormat="1" ht="15" customHeight="1">
      <c r="B54" s="216"/>
      <c r="C54" s="351" t="s">
        <v>978</v>
      </c>
      <c r="D54" s="351"/>
      <c r="E54" s="351"/>
      <c r="F54" s="351"/>
      <c r="G54" s="351"/>
      <c r="H54" s="351"/>
      <c r="I54" s="351"/>
      <c r="J54" s="351"/>
      <c r="K54" s="217"/>
    </row>
    <row r="55" spans="2:11" s="1" customFormat="1" ht="15" customHeight="1">
      <c r="B55" s="216"/>
      <c r="C55" s="351" t="s">
        <v>979</v>
      </c>
      <c r="D55" s="351"/>
      <c r="E55" s="351"/>
      <c r="F55" s="351"/>
      <c r="G55" s="351"/>
      <c r="H55" s="351"/>
      <c r="I55" s="351"/>
      <c r="J55" s="351"/>
      <c r="K55" s="217"/>
    </row>
    <row r="56" spans="2:11" s="1" customFormat="1" ht="12.75" customHeight="1">
      <c r="B56" s="216"/>
      <c r="C56" s="219"/>
      <c r="D56" s="219"/>
      <c r="E56" s="219"/>
      <c r="F56" s="219"/>
      <c r="G56" s="219"/>
      <c r="H56" s="219"/>
      <c r="I56" s="219"/>
      <c r="J56" s="219"/>
      <c r="K56" s="217"/>
    </row>
    <row r="57" spans="2:11" s="1" customFormat="1" ht="15" customHeight="1">
      <c r="B57" s="216"/>
      <c r="C57" s="351" t="s">
        <v>980</v>
      </c>
      <c r="D57" s="351"/>
      <c r="E57" s="351"/>
      <c r="F57" s="351"/>
      <c r="G57" s="351"/>
      <c r="H57" s="351"/>
      <c r="I57" s="351"/>
      <c r="J57" s="351"/>
      <c r="K57" s="217"/>
    </row>
    <row r="58" spans="2:11" s="1" customFormat="1" ht="15" customHeight="1">
      <c r="B58" s="216"/>
      <c r="C58" s="221"/>
      <c r="D58" s="351" t="s">
        <v>981</v>
      </c>
      <c r="E58" s="351"/>
      <c r="F58" s="351"/>
      <c r="G58" s="351"/>
      <c r="H58" s="351"/>
      <c r="I58" s="351"/>
      <c r="J58" s="351"/>
      <c r="K58" s="217"/>
    </row>
    <row r="59" spans="2:11" s="1" customFormat="1" ht="15" customHeight="1">
      <c r="B59" s="216"/>
      <c r="C59" s="221"/>
      <c r="D59" s="351" t="s">
        <v>982</v>
      </c>
      <c r="E59" s="351"/>
      <c r="F59" s="351"/>
      <c r="G59" s="351"/>
      <c r="H59" s="351"/>
      <c r="I59" s="351"/>
      <c r="J59" s="351"/>
      <c r="K59" s="217"/>
    </row>
    <row r="60" spans="2:11" s="1" customFormat="1" ht="15" customHeight="1">
      <c r="B60" s="216"/>
      <c r="C60" s="221"/>
      <c r="D60" s="351" t="s">
        <v>983</v>
      </c>
      <c r="E60" s="351"/>
      <c r="F60" s="351"/>
      <c r="G60" s="351"/>
      <c r="H60" s="351"/>
      <c r="I60" s="351"/>
      <c r="J60" s="351"/>
      <c r="K60" s="217"/>
    </row>
    <row r="61" spans="2:11" s="1" customFormat="1" ht="15" customHeight="1">
      <c r="B61" s="216"/>
      <c r="C61" s="221"/>
      <c r="D61" s="351" t="s">
        <v>984</v>
      </c>
      <c r="E61" s="351"/>
      <c r="F61" s="351"/>
      <c r="G61" s="351"/>
      <c r="H61" s="351"/>
      <c r="I61" s="351"/>
      <c r="J61" s="351"/>
      <c r="K61" s="217"/>
    </row>
    <row r="62" spans="2:11" s="1" customFormat="1" ht="15" customHeight="1">
      <c r="B62" s="216"/>
      <c r="C62" s="221"/>
      <c r="D62" s="353" t="s">
        <v>985</v>
      </c>
      <c r="E62" s="353"/>
      <c r="F62" s="353"/>
      <c r="G62" s="353"/>
      <c r="H62" s="353"/>
      <c r="I62" s="353"/>
      <c r="J62" s="353"/>
      <c r="K62" s="217"/>
    </row>
    <row r="63" spans="2:11" s="1" customFormat="1" ht="15" customHeight="1">
      <c r="B63" s="216"/>
      <c r="C63" s="221"/>
      <c r="D63" s="351" t="s">
        <v>986</v>
      </c>
      <c r="E63" s="351"/>
      <c r="F63" s="351"/>
      <c r="G63" s="351"/>
      <c r="H63" s="351"/>
      <c r="I63" s="351"/>
      <c r="J63" s="351"/>
      <c r="K63" s="217"/>
    </row>
    <row r="64" spans="2:11" s="1" customFormat="1" ht="12.75" customHeight="1">
      <c r="B64" s="216"/>
      <c r="C64" s="221"/>
      <c r="D64" s="221"/>
      <c r="E64" s="224"/>
      <c r="F64" s="221"/>
      <c r="G64" s="221"/>
      <c r="H64" s="221"/>
      <c r="I64" s="221"/>
      <c r="J64" s="221"/>
      <c r="K64" s="217"/>
    </row>
    <row r="65" spans="2:11" s="1" customFormat="1" ht="15" customHeight="1">
      <c r="B65" s="216"/>
      <c r="C65" s="221"/>
      <c r="D65" s="351" t="s">
        <v>987</v>
      </c>
      <c r="E65" s="351"/>
      <c r="F65" s="351"/>
      <c r="G65" s="351"/>
      <c r="H65" s="351"/>
      <c r="I65" s="351"/>
      <c r="J65" s="351"/>
      <c r="K65" s="217"/>
    </row>
    <row r="66" spans="2:11" s="1" customFormat="1" ht="15" customHeight="1">
      <c r="B66" s="216"/>
      <c r="C66" s="221"/>
      <c r="D66" s="353" t="s">
        <v>988</v>
      </c>
      <c r="E66" s="353"/>
      <c r="F66" s="353"/>
      <c r="G66" s="353"/>
      <c r="H66" s="353"/>
      <c r="I66" s="353"/>
      <c r="J66" s="353"/>
      <c r="K66" s="217"/>
    </row>
    <row r="67" spans="2:11" s="1" customFormat="1" ht="15" customHeight="1">
      <c r="B67" s="216"/>
      <c r="C67" s="221"/>
      <c r="D67" s="351" t="s">
        <v>989</v>
      </c>
      <c r="E67" s="351"/>
      <c r="F67" s="351"/>
      <c r="G67" s="351"/>
      <c r="H67" s="351"/>
      <c r="I67" s="351"/>
      <c r="J67" s="351"/>
      <c r="K67" s="217"/>
    </row>
    <row r="68" spans="2:11" s="1" customFormat="1" ht="15" customHeight="1">
      <c r="B68" s="216"/>
      <c r="C68" s="221"/>
      <c r="D68" s="351" t="s">
        <v>990</v>
      </c>
      <c r="E68" s="351"/>
      <c r="F68" s="351"/>
      <c r="G68" s="351"/>
      <c r="H68" s="351"/>
      <c r="I68" s="351"/>
      <c r="J68" s="351"/>
      <c r="K68" s="217"/>
    </row>
    <row r="69" spans="2:11" s="1" customFormat="1" ht="15" customHeight="1">
      <c r="B69" s="216"/>
      <c r="C69" s="221"/>
      <c r="D69" s="351" t="s">
        <v>991</v>
      </c>
      <c r="E69" s="351"/>
      <c r="F69" s="351"/>
      <c r="G69" s="351"/>
      <c r="H69" s="351"/>
      <c r="I69" s="351"/>
      <c r="J69" s="351"/>
      <c r="K69" s="217"/>
    </row>
    <row r="70" spans="2:11" s="1" customFormat="1" ht="15" customHeight="1">
      <c r="B70" s="216"/>
      <c r="C70" s="221"/>
      <c r="D70" s="351" t="s">
        <v>992</v>
      </c>
      <c r="E70" s="351"/>
      <c r="F70" s="351"/>
      <c r="G70" s="351"/>
      <c r="H70" s="351"/>
      <c r="I70" s="351"/>
      <c r="J70" s="351"/>
      <c r="K70" s="217"/>
    </row>
    <row r="71" spans="2:11" s="1" customFormat="1" ht="12.75" customHeight="1">
      <c r="B71" s="225"/>
      <c r="C71" s="226"/>
      <c r="D71" s="226"/>
      <c r="E71" s="226"/>
      <c r="F71" s="226"/>
      <c r="G71" s="226"/>
      <c r="H71" s="226"/>
      <c r="I71" s="226"/>
      <c r="J71" s="226"/>
      <c r="K71" s="227"/>
    </row>
    <row r="72" spans="2:11" s="1" customFormat="1" ht="18.75" customHeight="1">
      <c r="B72" s="228"/>
      <c r="C72" s="228"/>
      <c r="D72" s="228"/>
      <c r="E72" s="228"/>
      <c r="F72" s="228"/>
      <c r="G72" s="228"/>
      <c r="H72" s="228"/>
      <c r="I72" s="228"/>
      <c r="J72" s="228"/>
      <c r="K72" s="229"/>
    </row>
    <row r="73" spans="2:11" s="1" customFormat="1" ht="18.75" customHeight="1">
      <c r="B73" s="229"/>
      <c r="C73" s="229"/>
      <c r="D73" s="229"/>
      <c r="E73" s="229"/>
      <c r="F73" s="229"/>
      <c r="G73" s="229"/>
      <c r="H73" s="229"/>
      <c r="I73" s="229"/>
      <c r="J73" s="229"/>
      <c r="K73" s="229"/>
    </row>
    <row r="74" spans="2:11" s="1" customFormat="1" ht="7.5" customHeight="1">
      <c r="B74" s="230"/>
      <c r="C74" s="231"/>
      <c r="D74" s="231"/>
      <c r="E74" s="231"/>
      <c r="F74" s="231"/>
      <c r="G74" s="231"/>
      <c r="H74" s="231"/>
      <c r="I74" s="231"/>
      <c r="J74" s="231"/>
      <c r="K74" s="232"/>
    </row>
    <row r="75" spans="2:11" s="1" customFormat="1" ht="45" customHeight="1">
      <c r="B75" s="233"/>
      <c r="C75" s="346" t="s">
        <v>993</v>
      </c>
      <c r="D75" s="346"/>
      <c r="E75" s="346"/>
      <c r="F75" s="346"/>
      <c r="G75" s="346"/>
      <c r="H75" s="346"/>
      <c r="I75" s="346"/>
      <c r="J75" s="346"/>
      <c r="K75" s="234"/>
    </row>
    <row r="76" spans="2:11" s="1" customFormat="1" ht="17.25" customHeight="1">
      <c r="B76" s="233"/>
      <c r="C76" s="235" t="s">
        <v>994</v>
      </c>
      <c r="D76" s="235"/>
      <c r="E76" s="235"/>
      <c r="F76" s="235" t="s">
        <v>995</v>
      </c>
      <c r="G76" s="236"/>
      <c r="H76" s="235" t="s">
        <v>55</v>
      </c>
      <c r="I76" s="235" t="s">
        <v>58</v>
      </c>
      <c r="J76" s="235" t="s">
        <v>996</v>
      </c>
      <c r="K76" s="234"/>
    </row>
    <row r="77" spans="2:11" s="1" customFormat="1" ht="17.25" customHeight="1">
      <c r="B77" s="233"/>
      <c r="C77" s="237" t="s">
        <v>997</v>
      </c>
      <c r="D77" s="237"/>
      <c r="E77" s="237"/>
      <c r="F77" s="238" t="s">
        <v>998</v>
      </c>
      <c r="G77" s="239"/>
      <c r="H77" s="237"/>
      <c r="I77" s="237"/>
      <c r="J77" s="237" t="s">
        <v>999</v>
      </c>
      <c r="K77" s="234"/>
    </row>
    <row r="78" spans="2:11" s="1" customFormat="1" ht="5.25" customHeight="1">
      <c r="B78" s="233"/>
      <c r="C78" s="240"/>
      <c r="D78" s="240"/>
      <c r="E78" s="240"/>
      <c r="F78" s="240"/>
      <c r="G78" s="241"/>
      <c r="H78" s="240"/>
      <c r="I78" s="240"/>
      <c r="J78" s="240"/>
      <c r="K78" s="234"/>
    </row>
    <row r="79" spans="2:11" s="1" customFormat="1" ht="15" customHeight="1">
      <c r="B79" s="233"/>
      <c r="C79" s="222" t="s">
        <v>54</v>
      </c>
      <c r="D79" s="242"/>
      <c r="E79" s="242"/>
      <c r="F79" s="243" t="s">
        <v>1000</v>
      </c>
      <c r="G79" s="244"/>
      <c r="H79" s="222" t="s">
        <v>1001</v>
      </c>
      <c r="I79" s="222" t="s">
        <v>1002</v>
      </c>
      <c r="J79" s="222">
        <v>20</v>
      </c>
      <c r="K79" s="234"/>
    </row>
    <row r="80" spans="2:11" s="1" customFormat="1" ht="15" customHeight="1">
      <c r="B80" s="233"/>
      <c r="C80" s="222" t="s">
        <v>1003</v>
      </c>
      <c r="D80" s="222"/>
      <c r="E80" s="222"/>
      <c r="F80" s="243" t="s">
        <v>1000</v>
      </c>
      <c r="G80" s="244"/>
      <c r="H80" s="222" t="s">
        <v>1004</v>
      </c>
      <c r="I80" s="222" t="s">
        <v>1002</v>
      </c>
      <c r="J80" s="222">
        <v>120</v>
      </c>
      <c r="K80" s="234"/>
    </row>
    <row r="81" spans="2:11" s="1" customFormat="1" ht="15" customHeight="1">
      <c r="B81" s="245"/>
      <c r="C81" s="222" t="s">
        <v>1005</v>
      </c>
      <c r="D81" s="222"/>
      <c r="E81" s="222"/>
      <c r="F81" s="243" t="s">
        <v>1006</v>
      </c>
      <c r="G81" s="244"/>
      <c r="H81" s="222" t="s">
        <v>1007</v>
      </c>
      <c r="I81" s="222" t="s">
        <v>1002</v>
      </c>
      <c r="J81" s="222">
        <v>50</v>
      </c>
      <c r="K81" s="234"/>
    </row>
    <row r="82" spans="2:11" s="1" customFormat="1" ht="15" customHeight="1">
      <c r="B82" s="245"/>
      <c r="C82" s="222" t="s">
        <v>1008</v>
      </c>
      <c r="D82" s="222"/>
      <c r="E82" s="222"/>
      <c r="F82" s="243" t="s">
        <v>1000</v>
      </c>
      <c r="G82" s="244"/>
      <c r="H82" s="222" t="s">
        <v>1009</v>
      </c>
      <c r="I82" s="222" t="s">
        <v>1010</v>
      </c>
      <c r="J82" s="222"/>
      <c r="K82" s="234"/>
    </row>
    <row r="83" spans="2:11" s="1" customFormat="1" ht="15" customHeight="1">
      <c r="B83" s="245"/>
      <c r="C83" s="246" t="s">
        <v>1011</v>
      </c>
      <c r="D83" s="246"/>
      <c r="E83" s="246"/>
      <c r="F83" s="247" t="s">
        <v>1006</v>
      </c>
      <c r="G83" s="246"/>
      <c r="H83" s="246" t="s">
        <v>1012</v>
      </c>
      <c r="I83" s="246" t="s">
        <v>1002</v>
      </c>
      <c r="J83" s="246">
        <v>15</v>
      </c>
      <c r="K83" s="234"/>
    </row>
    <row r="84" spans="2:11" s="1" customFormat="1" ht="15" customHeight="1">
      <c r="B84" s="245"/>
      <c r="C84" s="246" t="s">
        <v>1013</v>
      </c>
      <c r="D84" s="246"/>
      <c r="E84" s="246"/>
      <c r="F84" s="247" t="s">
        <v>1006</v>
      </c>
      <c r="G84" s="246"/>
      <c r="H84" s="246" t="s">
        <v>1014</v>
      </c>
      <c r="I84" s="246" t="s">
        <v>1002</v>
      </c>
      <c r="J84" s="246">
        <v>15</v>
      </c>
      <c r="K84" s="234"/>
    </row>
    <row r="85" spans="2:11" s="1" customFormat="1" ht="15" customHeight="1">
      <c r="B85" s="245"/>
      <c r="C85" s="246" t="s">
        <v>1015</v>
      </c>
      <c r="D85" s="246"/>
      <c r="E85" s="246"/>
      <c r="F85" s="247" t="s">
        <v>1006</v>
      </c>
      <c r="G85" s="246"/>
      <c r="H85" s="246" t="s">
        <v>1016</v>
      </c>
      <c r="I85" s="246" t="s">
        <v>1002</v>
      </c>
      <c r="J85" s="246">
        <v>20</v>
      </c>
      <c r="K85" s="234"/>
    </row>
    <row r="86" spans="2:11" s="1" customFormat="1" ht="15" customHeight="1">
      <c r="B86" s="245"/>
      <c r="C86" s="246" t="s">
        <v>1017</v>
      </c>
      <c r="D86" s="246"/>
      <c r="E86" s="246"/>
      <c r="F86" s="247" t="s">
        <v>1006</v>
      </c>
      <c r="G86" s="246"/>
      <c r="H86" s="246" t="s">
        <v>1018</v>
      </c>
      <c r="I86" s="246" t="s">
        <v>1002</v>
      </c>
      <c r="J86" s="246">
        <v>20</v>
      </c>
      <c r="K86" s="234"/>
    </row>
    <row r="87" spans="2:11" s="1" customFormat="1" ht="15" customHeight="1">
      <c r="B87" s="245"/>
      <c r="C87" s="222" t="s">
        <v>1019</v>
      </c>
      <c r="D87" s="222"/>
      <c r="E87" s="222"/>
      <c r="F87" s="243" t="s">
        <v>1006</v>
      </c>
      <c r="G87" s="244"/>
      <c r="H87" s="222" t="s">
        <v>1020</v>
      </c>
      <c r="I87" s="222" t="s">
        <v>1002</v>
      </c>
      <c r="J87" s="222">
        <v>50</v>
      </c>
      <c r="K87" s="234"/>
    </row>
    <row r="88" spans="2:11" s="1" customFormat="1" ht="15" customHeight="1">
      <c r="B88" s="245"/>
      <c r="C88" s="222" t="s">
        <v>1021</v>
      </c>
      <c r="D88" s="222"/>
      <c r="E88" s="222"/>
      <c r="F88" s="243" t="s">
        <v>1006</v>
      </c>
      <c r="G88" s="244"/>
      <c r="H88" s="222" t="s">
        <v>1022</v>
      </c>
      <c r="I88" s="222" t="s">
        <v>1002</v>
      </c>
      <c r="J88" s="222">
        <v>20</v>
      </c>
      <c r="K88" s="234"/>
    </row>
    <row r="89" spans="2:11" s="1" customFormat="1" ht="15" customHeight="1">
      <c r="B89" s="245"/>
      <c r="C89" s="222" t="s">
        <v>1023</v>
      </c>
      <c r="D89" s="222"/>
      <c r="E89" s="222"/>
      <c r="F89" s="243" t="s">
        <v>1006</v>
      </c>
      <c r="G89" s="244"/>
      <c r="H89" s="222" t="s">
        <v>1024</v>
      </c>
      <c r="I89" s="222" t="s">
        <v>1002</v>
      </c>
      <c r="J89" s="222">
        <v>20</v>
      </c>
      <c r="K89" s="234"/>
    </row>
    <row r="90" spans="2:11" s="1" customFormat="1" ht="15" customHeight="1">
      <c r="B90" s="245"/>
      <c r="C90" s="222" t="s">
        <v>1025</v>
      </c>
      <c r="D90" s="222"/>
      <c r="E90" s="222"/>
      <c r="F90" s="243" t="s">
        <v>1006</v>
      </c>
      <c r="G90" s="244"/>
      <c r="H90" s="222" t="s">
        <v>1026</v>
      </c>
      <c r="I90" s="222" t="s">
        <v>1002</v>
      </c>
      <c r="J90" s="222">
        <v>50</v>
      </c>
      <c r="K90" s="234"/>
    </row>
    <row r="91" spans="2:11" s="1" customFormat="1" ht="15" customHeight="1">
      <c r="B91" s="245"/>
      <c r="C91" s="222" t="s">
        <v>1027</v>
      </c>
      <c r="D91" s="222"/>
      <c r="E91" s="222"/>
      <c r="F91" s="243" t="s">
        <v>1006</v>
      </c>
      <c r="G91" s="244"/>
      <c r="H91" s="222" t="s">
        <v>1027</v>
      </c>
      <c r="I91" s="222" t="s">
        <v>1002</v>
      </c>
      <c r="J91" s="222">
        <v>50</v>
      </c>
      <c r="K91" s="234"/>
    </row>
    <row r="92" spans="2:11" s="1" customFormat="1" ht="15" customHeight="1">
      <c r="B92" s="245"/>
      <c r="C92" s="222" t="s">
        <v>1028</v>
      </c>
      <c r="D92" s="222"/>
      <c r="E92" s="222"/>
      <c r="F92" s="243" t="s">
        <v>1006</v>
      </c>
      <c r="G92" s="244"/>
      <c r="H92" s="222" t="s">
        <v>1029</v>
      </c>
      <c r="I92" s="222" t="s">
        <v>1002</v>
      </c>
      <c r="J92" s="222">
        <v>255</v>
      </c>
      <c r="K92" s="234"/>
    </row>
    <row r="93" spans="2:11" s="1" customFormat="1" ht="15" customHeight="1">
      <c r="B93" s="245"/>
      <c r="C93" s="222" t="s">
        <v>1030</v>
      </c>
      <c r="D93" s="222"/>
      <c r="E93" s="222"/>
      <c r="F93" s="243" t="s">
        <v>1000</v>
      </c>
      <c r="G93" s="244"/>
      <c r="H93" s="222" t="s">
        <v>1031</v>
      </c>
      <c r="I93" s="222" t="s">
        <v>1032</v>
      </c>
      <c r="J93" s="222"/>
      <c r="K93" s="234"/>
    </row>
    <row r="94" spans="2:11" s="1" customFormat="1" ht="15" customHeight="1">
      <c r="B94" s="245"/>
      <c r="C94" s="222" t="s">
        <v>1033</v>
      </c>
      <c r="D94" s="222"/>
      <c r="E94" s="222"/>
      <c r="F94" s="243" t="s">
        <v>1000</v>
      </c>
      <c r="G94" s="244"/>
      <c r="H94" s="222" t="s">
        <v>1034</v>
      </c>
      <c r="I94" s="222" t="s">
        <v>1035</v>
      </c>
      <c r="J94" s="222"/>
      <c r="K94" s="234"/>
    </row>
    <row r="95" spans="2:11" s="1" customFormat="1" ht="15" customHeight="1">
      <c r="B95" s="245"/>
      <c r="C95" s="222" t="s">
        <v>1036</v>
      </c>
      <c r="D95" s="222"/>
      <c r="E95" s="222"/>
      <c r="F95" s="243" t="s">
        <v>1000</v>
      </c>
      <c r="G95" s="244"/>
      <c r="H95" s="222" t="s">
        <v>1036</v>
      </c>
      <c r="I95" s="222" t="s">
        <v>1035</v>
      </c>
      <c r="J95" s="222"/>
      <c r="K95" s="234"/>
    </row>
    <row r="96" spans="2:11" s="1" customFormat="1" ht="15" customHeight="1">
      <c r="B96" s="245"/>
      <c r="C96" s="222" t="s">
        <v>39</v>
      </c>
      <c r="D96" s="222"/>
      <c r="E96" s="222"/>
      <c r="F96" s="243" t="s">
        <v>1000</v>
      </c>
      <c r="G96" s="244"/>
      <c r="H96" s="222" t="s">
        <v>1037</v>
      </c>
      <c r="I96" s="222" t="s">
        <v>1035</v>
      </c>
      <c r="J96" s="222"/>
      <c r="K96" s="234"/>
    </row>
    <row r="97" spans="2:11" s="1" customFormat="1" ht="15" customHeight="1">
      <c r="B97" s="245"/>
      <c r="C97" s="222" t="s">
        <v>49</v>
      </c>
      <c r="D97" s="222"/>
      <c r="E97" s="222"/>
      <c r="F97" s="243" t="s">
        <v>1000</v>
      </c>
      <c r="G97" s="244"/>
      <c r="H97" s="222" t="s">
        <v>1038</v>
      </c>
      <c r="I97" s="222" t="s">
        <v>1035</v>
      </c>
      <c r="J97" s="222"/>
      <c r="K97" s="234"/>
    </row>
    <row r="98" spans="2:11" s="1" customFormat="1" ht="15" customHeight="1">
      <c r="B98" s="248"/>
      <c r="C98" s="249"/>
      <c r="D98" s="249"/>
      <c r="E98" s="249"/>
      <c r="F98" s="249"/>
      <c r="G98" s="249"/>
      <c r="H98" s="249"/>
      <c r="I98" s="249"/>
      <c r="J98" s="249"/>
      <c r="K98" s="250"/>
    </row>
    <row r="99" spans="2:11" s="1" customFormat="1" ht="18.75" customHeight="1">
      <c r="B99" s="251"/>
      <c r="C99" s="252"/>
      <c r="D99" s="252"/>
      <c r="E99" s="252"/>
      <c r="F99" s="252"/>
      <c r="G99" s="252"/>
      <c r="H99" s="252"/>
      <c r="I99" s="252"/>
      <c r="J99" s="252"/>
      <c r="K99" s="251"/>
    </row>
    <row r="100" spans="2:11" s="1" customFormat="1" ht="18.75" customHeight="1">
      <c r="B100" s="229"/>
      <c r="C100" s="229"/>
      <c r="D100" s="229"/>
      <c r="E100" s="229"/>
      <c r="F100" s="229"/>
      <c r="G100" s="229"/>
      <c r="H100" s="229"/>
      <c r="I100" s="229"/>
      <c r="J100" s="229"/>
      <c r="K100" s="229"/>
    </row>
    <row r="101" spans="2:11" s="1" customFormat="1" ht="7.5" customHeight="1">
      <c r="B101" s="230"/>
      <c r="C101" s="231"/>
      <c r="D101" s="231"/>
      <c r="E101" s="231"/>
      <c r="F101" s="231"/>
      <c r="G101" s="231"/>
      <c r="H101" s="231"/>
      <c r="I101" s="231"/>
      <c r="J101" s="231"/>
      <c r="K101" s="232"/>
    </row>
    <row r="102" spans="2:11" s="1" customFormat="1" ht="45" customHeight="1">
      <c r="B102" s="233"/>
      <c r="C102" s="346" t="s">
        <v>1039</v>
      </c>
      <c r="D102" s="346"/>
      <c r="E102" s="346"/>
      <c r="F102" s="346"/>
      <c r="G102" s="346"/>
      <c r="H102" s="346"/>
      <c r="I102" s="346"/>
      <c r="J102" s="346"/>
      <c r="K102" s="234"/>
    </row>
    <row r="103" spans="2:11" s="1" customFormat="1" ht="17.25" customHeight="1">
      <c r="B103" s="233"/>
      <c r="C103" s="235" t="s">
        <v>994</v>
      </c>
      <c r="D103" s="235"/>
      <c r="E103" s="235"/>
      <c r="F103" s="235" t="s">
        <v>995</v>
      </c>
      <c r="G103" s="236"/>
      <c r="H103" s="235" t="s">
        <v>55</v>
      </c>
      <c r="I103" s="235" t="s">
        <v>58</v>
      </c>
      <c r="J103" s="235" t="s">
        <v>996</v>
      </c>
      <c r="K103" s="234"/>
    </row>
    <row r="104" spans="2:11" s="1" customFormat="1" ht="17.25" customHeight="1">
      <c r="B104" s="233"/>
      <c r="C104" s="237" t="s">
        <v>997</v>
      </c>
      <c r="D104" s="237"/>
      <c r="E104" s="237"/>
      <c r="F104" s="238" t="s">
        <v>998</v>
      </c>
      <c r="G104" s="239"/>
      <c r="H104" s="237"/>
      <c r="I104" s="237"/>
      <c r="J104" s="237" t="s">
        <v>999</v>
      </c>
      <c r="K104" s="234"/>
    </row>
    <row r="105" spans="2:11" s="1" customFormat="1" ht="5.25" customHeight="1">
      <c r="B105" s="233"/>
      <c r="C105" s="235"/>
      <c r="D105" s="235"/>
      <c r="E105" s="235"/>
      <c r="F105" s="235"/>
      <c r="G105" s="253"/>
      <c r="H105" s="235"/>
      <c r="I105" s="235"/>
      <c r="J105" s="235"/>
      <c r="K105" s="234"/>
    </row>
    <row r="106" spans="2:11" s="1" customFormat="1" ht="15" customHeight="1">
      <c r="B106" s="233"/>
      <c r="C106" s="222" t="s">
        <v>54</v>
      </c>
      <c r="D106" s="242"/>
      <c r="E106" s="242"/>
      <c r="F106" s="243" t="s">
        <v>1000</v>
      </c>
      <c r="G106" s="222"/>
      <c r="H106" s="222" t="s">
        <v>1040</v>
      </c>
      <c r="I106" s="222" t="s">
        <v>1002</v>
      </c>
      <c r="J106" s="222">
        <v>20</v>
      </c>
      <c r="K106" s="234"/>
    </row>
    <row r="107" spans="2:11" s="1" customFormat="1" ht="15" customHeight="1">
      <c r="B107" s="233"/>
      <c r="C107" s="222" t="s">
        <v>1003</v>
      </c>
      <c r="D107" s="222"/>
      <c r="E107" s="222"/>
      <c r="F107" s="243" t="s">
        <v>1000</v>
      </c>
      <c r="G107" s="222"/>
      <c r="H107" s="222" t="s">
        <v>1040</v>
      </c>
      <c r="I107" s="222" t="s">
        <v>1002</v>
      </c>
      <c r="J107" s="222">
        <v>120</v>
      </c>
      <c r="K107" s="234"/>
    </row>
    <row r="108" spans="2:11" s="1" customFormat="1" ht="15" customHeight="1">
      <c r="B108" s="245"/>
      <c r="C108" s="222" t="s">
        <v>1005</v>
      </c>
      <c r="D108" s="222"/>
      <c r="E108" s="222"/>
      <c r="F108" s="243" t="s">
        <v>1006</v>
      </c>
      <c r="G108" s="222"/>
      <c r="H108" s="222" t="s">
        <v>1040</v>
      </c>
      <c r="I108" s="222" t="s">
        <v>1002</v>
      </c>
      <c r="J108" s="222">
        <v>50</v>
      </c>
      <c r="K108" s="234"/>
    </row>
    <row r="109" spans="2:11" s="1" customFormat="1" ht="15" customHeight="1">
      <c r="B109" s="245"/>
      <c r="C109" s="222" t="s">
        <v>1008</v>
      </c>
      <c r="D109" s="222"/>
      <c r="E109" s="222"/>
      <c r="F109" s="243" t="s">
        <v>1000</v>
      </c>
      <c r="G109" s="222"/>
      <c r="H109" s="222" t="s">
        <v>1040</v>
      </c>
      <c r="I109" s="222" t="s">
        <v>1010</v>
      </c>
      <c r="J109" s="222"/>
      <c r="K109" s="234"/>
    </row>
    <row r="110" spans="2:11" s="1" customFormat="1" ht="15" customHeight="1">
      <c r="B110" s="245"/>
      <c r="C110" s="222" t="s">
        <v>1019</v>
      </c>
      <c r="D110" s="222"/>
      <c r="E110" s="222"/>
      <c r="F110" s="243" t="s">
        <v>1006</v>
      </c>
      <c r="G110" s="222"/>
      <c r="H110" s="222" t="s">
        <v>1040</v>
      </c>
      <c r="I110" s="222" t="s">
        <v>1002</v>
      </c>
      <c r="J110" s="222">
        <v>50</v>
      </c>
      <c r="K110" s="234"/>
    </row>
    <row r="111" spans="2:11" s="1" customFormat="1" ht="15" customHeight="1">
      <c r="B111" s="245"/>
      <c r="C111" s="222" t="s">
        <v>1027</v>
      </c>
      <c r="D111" s="222"/>
      <c r="E111" s="222"/>
      <c r="F111" s="243" t="s">
        <v>1006</v>
      </c>
      <c r="G111" s="222"/>
      <c r="H111" s="222" t="s">
        <v>1040</v>
      </c>
      <c r="I111" s="222" t="s">
        <v>1002</v>
      </c>
      <c r="J111" s="222">
        <v>50</v>
      </c>
      <c r="K111" s="234"/>
    </row>
    <row r="112" spans="2:11" s="1" customFormat="1" ht="15" customHeight="1">
      <c r="B112" s="245"/>
      <c r="C112" s="222" t="s">
        <v>1025</v>
      </c>
      <c r="D112" s="222"/>
      <c r="E112" s="222"/>
      <c r="F112" s="243" t="s">
        <v>1006</v>
      </c>
      <c r="G112" s="222"/>
      <c r="H112" s="222" t="s">
        <v>1040</v>
      </c>
      <c r="I112" s="222" t="s">
        <v>1002</v>
      </c>
      <c r="J112" s="222">
        <v>50</v>
      </c>
      <c r="K112" s="234"/>
    </row>
    <row r="113" spans="2:11" s="1" customFormat="1" ht="15" customHeight="1">
      <c r="B113" s="245"/>
      <c r="C113" s="222" t="s">
        <v>54</v>
      </c>
      <c r="D113" s="222"/>
      <c r="E113" s="222"/>
      <c r="F113" s="243" t="s">
        <v>1000</v>
      </c>
      <c r="G113" s="222"/>
      <c r="H113" s="222" t="s">
        <v>1041</v>
      </c>
      <c r="I113" s="222" t="s">
        <v>1002</v>
      </c>
      <c r="J113" s="222">
        <v>20</v>
      </c>
      <c r="K113" s="234"/>
    </row>
    <row r="114" spans="2:11" s="1" customFormat="1" ht="15" customHeight="1">
      <c r="B114" s="245"/>
      <c r="C114" s="222" t="s">
        <v>1042</v>
      </c>
      <c r="D114" s="222"/>
      <c r="E114" s="222"/>
      <c r="F114" s="243" t="s">
        <v>1000</v>
      </c>
      <c r="G114" s="222"/>
      <c r="H114" s="222" t="s">
        <v>1043</v>
      </c>
      <c r="I114" s="222" t="s">
        <v>1002</v>
      </c>
      <c r="J114" s="222">
        <v>120</v>
      </c>
      <c r="K114" s="234"/>
    </row>
    <row r="115" spans="2:11" s="1" customFormat="1" ht="15" customHeight="1">
      <c r="B115" s="245"/>
      <c r="C115" s="222" t="s">
        <v>39</v>
      </c>
      <c r="D115" s="222"/>
      <c r="E115" s="222"/>
      <c r="F115" s="243" t="s">
        <v>1000</v>
      </c>
      <c r="G115" s="222"/>
      <c r="H115" s="222" t="s">
        <v>1044</v>
      </c>
      <c r="I115" s="222" t="s">
        <v>1035</v>
      </c>
      <c r="J115" s="222"/>
      <c r="K115" s="234"/>
    </row>
    <row r="116" spans="2:11" s="1" customFormat="1" ht="15" customHeight="1">
      <c r="B116" s="245"/>
      <c r="C116" s="222" t="s">
        <v>49</v>
      </c>
      <c r="D116" s="222"/>
      <c r="E116" s="222"/>
      <c r="F116" s="243" t="s">
        <v>1000</v>
      </c>
      <c r="G116" s="222"/>
      <c r="H116" s="222" t="s">
        <v>1045</v>
      </c>
      <c r="I116" s="222" t="s">
        <v>1035</v>
      </c>
      <c r="J116" s="222"/>
      <c r="K116" s="234"/>
    </row>
    <row r="117" spans="2:11" s="1" customFormat="1" ht="15" customHeight="1">
      <c r="B117" s="245"/>
      <c r="C117" s="222" t="s">
        <v>58</v>
      </c>
      <c r="D117" s="222"/>
      <c r="E117" s="222"/>
      <c r="F117" s="243" t="s">
        <v>1000</v>
      </c>
      <c r="G117" s="222"/>
      <c r="H117" s="222" t="s">
        <v>1046</v>
      </c>
      <c r="I117" s="222" t="s">
        <v>1047</v>
      </c>
      <c r="J117" s="222"/>
      <c r="K117" s="234"/>
    </row>
    <row r="118" spans="2:11" s="1" customFormat="1" ht="15" customHeight="1">
      <c r="B118" s="248"/>
      <c r="C118" s="254"/>
      <c r="D118" s="254"/>
      <c r="E118" s="254"/>
      <c r="F118" s="254"/>
      <c r="G118" s="254"/>
      <c r="H118" s="254"/>
      <c r="I118" s="254"/>
      <c r="J118" s="254"/>
      <c r="K118" s="250"/>
    </row>
    <row r="119" spans="2:11" s="1" customFormat="1" ht="18.75" customHeight="1">
      <c r="B119" s="255"/>
      <c r="C119" s="256"/>
      <c r="D119" s="256"/>
      <c r="E119" s="256"/>
      <c r="F119" s="257"/>
      <c r="G119" s="256"/>
      <c r="H119" s="256"/>
      <c r="I119" s="256"/>
      <c r="J119" s="256"/>
      <c r="K119" s="255"/>
    </row>
    <row r="120" spans="2:11" s="1" customFormat="1" ht="18.75" customHeight="1">
      <c r="B120" s="229"/>
      <c r="C120" s="229"/>
      <c r="D120" s="229"/>
      <c r="E120" s="229"/>
      <c r="F120" s="229"/>
      <c r="G120" s="229"/>
      <c r="H120" s="229"/>
      <c r="I120" s="229"/>
      <c r="J120" s="229"/>
      <c r="K120" s="229"/>
    </row>
    <row r="121" spans="2:11" s="1" customFormat="1" ht="7.5" customHeight="1">
      <c r="B121" s="258"/>
      <c r="C121" s="259"/>
      <c r="D121" s="259"/>
      <c r="E121" s="259"/>
      <c r="F121" s="259"/>
      <c r="G121" s="259"/>
      <c r="H121" s="259"/>
      <c r="I121" s="259"/>
      <c r="J121" s="259"/>
      <c r="K121" s="260"/>
    </row>
    <row r="122" spans="2:11" s="1" customFormat="1" ht="45" customHeight="1">
      <c r="B122" s="261"/>
      <c r="C122" s="347" t="s">
        <v>1048</v>
      </c>
      <c r="D122" s="347"/>
      <c r="E122" s="347"/>
      <c r="F122" s="347"/>
      <c r="G122" s="347"/>
      <c r="H122" s="347"/>
      <c r="I122" s="347"/>
      <c r="J122" s="347"/>
      <c r="K122" s="262"/>
    </row>
    <row r="123" spans="2:11" s="1" customFormat="1" ht="17.25" customHeight="1">
      <c r="B123" s="263"/>
      <c r="C123" s="235" t="s">
        <v>994</v>
      </c>
      <c r="D123" s="235"/>
      <c r="E123" s="235"/>
      <c r="F123" s="235" t="s">
        <v>995</v>
      </c>
      <c r="G123" s="236"/>
      <c r="H123" s="235" t="s">
        <v>55</v>
      </c>
      <c r="I123" s="235" t="s">
        <v>58</v>
      </c>
      <c r="J123" s="235" t="s">
        <v>996</v>
      </c>
      <c r="K123" s="264"/>
    </row>
    <row r="124" spans="2:11" s="1" customFormat="1" ht="17.25" customHeight="1">
      <c r="B124" s="263"/>
      <c r="C124" s="237" t="s">
        <v>997</v>
      </c>
      <c r="D124" s="237"/>
      <c r="E124" s="237"/>
      <c r="F124" s="238" t="s">
        <v>998</v>
      </c>
      <c r="G124" s="239"/>
      <c r="H124" s="237"/>
      <c r="I124" s="237"/>
      <c r="J124" s="237" t="s">
        <v>999</v>
      </c>
      <c r="K124" s="264"/>
    </row>
    <row r="125" spans="2:11" s="1" customFormat="1" ht="5.25" customHeight="1">
      <c r="B125" s="265"/>
      <c r="C125" s="240"/>
      <c r="D125" s="240"/>
      <c r="E125" s="240"/>
      <c r="F125" s="240"/>
      <c r="G125" s="266"/>
      <c r="H125" s="240"/>
      <c r="I125" s="240"/>
      <c r="J125" s="240"/>
      <c r="K125" s="267"/>
    </row>
    <row r="126" spans="2:11" s="1" customFormat="1" ht="15" customHeight="1">
      <c r="B126" s="265"/>
      <c r="C126" s="222" t="s">
        <v>1003</v>
      </c>
      <c r="D126" s="242"/>
      <c r="E126" s="242"/>
      <c r="F126" s="243" t="s">
        <v>1000</v>
      </c>
      <c r="G126" s="222"/>
      <c r="H126" s="222" t="s">
        <v>1040</v>
      </c>
      <c r="I126" s="222" t="s">
        <v>1002</v>
      </c>
      <c r="J126" s="222">
        <v>120</v>
      </c>
      <c r="K126" s="268"/>
    </row>
    <row r="127" spans="2:11" s="1" customFormat="1" ht="15" customHeight="1">
      <c r="B127" s="265"/>
      <c r="C127" s="222" t="s">
        <v>1049</v>
      </c>
      <c r="D127" s="222"/>
      <c r="E127" s="222"/>
      <c r="F127" s="243" t="s">
        <v>1000</v>
      </c>
      <c r="G127" s="222"/>
      <c r="H127" s="222" t="s">
        <v>1050</v>
      </c>
      <c r="I127" s="222" t="s">
        <v>1002</v>
      </c>
      <c r="J127" s="222" t="s">
        <v>1051</v>
      </c>
      <c r="K127" s="268"/>
    </row>
    <row r="128" spans="2:11" s="1" customFormat="1" ht="15" customHeight="1">
      <c r="B128" s="265"/>
      <c r="C128" s="222" t="s">
        <v>85</v>
      </c>
      <c r="D128" s="222"/>
      <c r="E128" s="222"/>
      <c r="F128" s="243" t="s">
        <v>1000</v>
      </c>
      <c r="G128" s="222"/>
      <c r="H128" s="222" t="s">
        <v>1052</v>
      </c>
      <c r="I128" s="222" t="s">
        <v>1002</v>
      </c>
      <c r="J128" s="222" t="s">
        <v>1051</v>
      </c>
      <c r="K128" s="268"/>
    </row>
    <row r="129" spans="2:11" s="1" customFormat="1" ht="15" customHeight="1">
      <c r="B129" s="265"/>
      <c r="C129" s="222" t="s">
        <v>1011</v>
      </c>
      <c r="D129" s="222"/>
      <c r="E129" s="222"/>
      <c r="F129" s="243" t="s">
        <v>1006</v>
      </c>
      <c r="G129" s="222"/>
      <c r="H129" s="222" t="s">
        <v>1012</v>
      </c>
      <c r="I129" s="222" t="s">
        <v>1002</v>
      </c>
      <c r="J129" s="222">
        <v>15</v>
      </c>
      <c r="K129" s="268"/>
    </row>
    <row r="130" spans="2:11" s="1" customFormat="1" ht="15" customHeight="1">
      <c r="B130" s="265"/>
      <c r="C130" s="246" t="s">
        <v>1013</v>
      </c>
      <c r="D130" s="246"/>
      <c r="E130" s="246"/>
      <c r="F130" s="247" t="s">
        <v>1006</v>
      </c>
      <c r="G130" s="246"/>
      <c r="H130" s="246" t="s">
        <v>1014</v>
      </c>
      <c r="I130" s="246" t="s">
        <v>1002</v>
      </c>
      <c r="J130" s="246">
        <v>15</v>
      </c>
      <c r="K130" s="268"/>
    </row>
    <row r="131" spans="2:11" s="1" customFormat="1" ht="15" customHeight="1">
      <c r="B131" s="265"/>
      <c r="C131" s="246" t="s">
        <v>1015</v>
      </c>
      <c r="D131" s="246"/>
      <c r="E131" s="246"/>
      <c r="F131" s="247" t="s">
        <v>1006</v>
      </c>
      <c r="G131" s="246"/>
      <c r="H131" s="246" t="s">
        <v>1016</v>
      </c>
      <c r="I131" s="246" t="s">
        <v>1002</v>
      </c>
      <c r="J131" s="246">
        <v>20</v>
      </c>
      <c r="K131" s="268"/>
    </row>
    <row r="132" spans="2:11" s="1" customFormat="1" ht="15" customHeight="1">
      <c r="B132" s="265"/>
      <c r="C132" s="246" t="s">
        <v>1017</v>
      </c>
      <c r="D132" s="246"/>
      <c r="E132" s="246"/>
      <c r="F132" s="247" t="s">
        <v>1006</v>
      </c>
      <c r="G132" s="246"/>
      <c r="H132" s="246" t="s">
        <v>1018</v>
      </c>
      <c r="I132" s="246" t="s">
        <v>1002</v>
      </c>
      <c r="J132" s="246">
        <v>20</v>
      </c>
      <c r="K132" s="268"/>
    </row>
    <row r="133" spans="2:11" s="1" customFormat="1" ht="15" customHeight="1">
      <c r="B133" s="265"/>
      <c r="C133" s="222" t="s">
        <v>1005</v>
      </c>
      <c r="D133" s="222"/>
      <c r="E133" s="222"/>
      <c r="F133" s="243" t="s">
        <v>1006</v>
      </c>
      <c r="G133" s="222"/>
      <c r="H133" s="222" t="s">
        <v>1040</v>
      </c>
      <c r="I133" s="222" t="s">
        <v>1002</v>
      </c>
      <c r="J133" s="222">
        <v>50</v>
      </c>
      <c r="K133" s="268"/>
    </row>
    <row r="134" spans="2:11" s="1" customFormat="1" ht="15" customHeight="1">
      <c r="B134" s="265"/>
      <c r="C134" s="222" t="s">
        <v>1019</v>
      </c>
      <c r="D134" s="222"/>
      <c r="E134" s="222"/>
      <c r="F134" s="243" t="s">
        <v>1006</v>
      </c>
      <c r="G134" s="222"/>
      <c r="H134" s="222" t="s">
        <v>1040</v>
      </c>
      <c r="I134" s="222" t="s">
        <v>1002</v>
      </c>
      <c r="J134" s="222">
        <v>50</v>
      </c>
      <c r="K134" s="268"/>
    </row>
    <row r="135" spans="2:11" s="1" customFormat="1" ht="15" customHeight="1">
      <c r="B135" s="265"/>
      <c r="C135" s="222" t="s">
        <v>1025</v>
      </c>
      <c r="D135" s="222"/>
      <c r="E135" s="222"/>
      <c r="F135" s="243" t="s">
        <v>1006</v>
      </c>
      <c r="G135" s="222"/>
      <c r="H135" s="222" t="s">
        <v>1040</v>
      </c>
      <c r="I135" s="222" t="s">
        <v>1002</v>
      </c>
      <c r="J135" s="222">
        <v>50</v>
      </c>
      <c r="K135" s="268"/>
    </row>
    <row r="136" spans="2:11" s="1" customFormat="1" ht="15" customHeight="1">
      <c r="B136" s="265"/>
      <c r="C136" s="222" t="s">
        <v>1027</v>
      </c>
      <c r="D136" s="222"/>
      <c r="E136" s="222"/>
      <c r="F136" s="243" t="s">
        <v>1006</v>
      </c>
      <c r="G136" s="222"/>
      <c r="H136" s="222" t="s">
        <v>1040</v>
      </c>
      <c r="I136" s="222" t="s">
        <v>1002</v>
      </c>
      <c r="J136" s="222">
        <v>50</v>
      </c>
      <c r="K136" s="268"/>
    </row>
    <row r="137" spans="2:11" s="1" customFormat="1" ht="15" customHeight="1">
      <c r="B137" s="265"/>
      <c r="C137" s="222" t="s">
        <v>1028</v>
      </c>
      <c r="D137" s="222"/>
      <c r="E137" s="222"/>
      <c r="F137" s="243" t="s">
        <v>1006</v>
      </c>
      <c r="G137" s="222"/>
      <c r="H137" s="222" t="s">
        <v>1053</v>
      </c>
      <c r="I137" s="222" t="s">
        <v>1002</v>
      </c>
      <c r="J137" s="222">
        <v>255</v>
      </c>
      <c r="K137" s="268"/>
    </row>
    <row r="138" spans="2:11" s="1" customFormat="1" ht="15" customHeight="1">
      <c r="B138" s="265"/>
      <c r="C138" s="222" t="s">
        <v>1030</v>
      </c>
      <c r="D138" s="222"/>
      <c r="E138" s="222"/>
      <c r="F138" s="243" t="s">
        <v>1000</v>
      </c>
      <c r="G138" s="222"/>
      <c r="H138" s="222" t="s">
        <v>1054</v>
      </c>
      <c r="I138" s="222" t="s">
        <v>1032</v>
      </c>
      <c r="J138" s="222"/>
      <c r="K138" s="268"/>
    </row>
    <row r="139" spans="2:11" s="1" customFormat="1" ht="15" customHeight="1">
      <c r="B139" s="265"/>
      <c r="C139" s="222" t="s">
        <v>1033</v>
      </c>
      <c r="D139" s="222"/>
      <c r="E139" s="222"/>
      <c r="F139" s="243" t="s">
        <v>1000</v>
      </c>
      <c r="G139" s="222"/>
      <c r="H139" s="222" t="s">
        <v>1055</v>
      </c>
      <c r="I139" s="222" t="s">
        <v>1035</v>
      </c>
      <c r="J139" s="222"/>
      <c r="K139" s="268"/>
    </row>
    <row r="140" spans="2:11" s="1" customFormat="1" ht="15" customHeight="1">
      <c r="B140" s="265"/>
      <c r="C140" s="222" t="s">
        <v>1036</v>
      </c>
      <c r="D140" s="222"/>
      <c r="E140" s="222"/>
      <c r="F140" s="243" t="s">
        <v>1000</v>
      </c>
      <c r="G140" s="222"/>
      <c r="H140" s="222" t="s">
        <v>1036</v>
      </c>
      <c r="I140" s="222" t="s">
        <v>1035</v>
      </c>
      <c r="J140" s="222"/>
      <c r="K140" s="268"/>
    </row>
    <row r="141" spans="2:11" s="1" customFormat="1" ht="15" customHeight="1">
      <c r="B141" s="265"/>
      <c r="C141" s="222" t="s">
        <v>39</v>
      </c>
      <c r="D141" s="222"/>
      <c r="E141" s="222"/>
      <c r="F141" s="243" t="s">
        <v>1000</v>
      </c>
      <c r="G141" s="222"/>
      <c r="H141" s="222" t="s">
        <v>1056</v>
      </c>
      <c r="I141" s="222" t="s">
        <v>1035</v>
      </c>
      <c r="J141" s="222"/>
      <c r="K141" s="268"/>
    </row>
    <row r="142" spans="2:11" s="1" customFormat="1" ht="15" customHeight="1">
      <c r="B142" s="265"/>
      <c r="C142" s="222" t="s">
        <v>1057</v>
      </c>
      <c r="D142" s="222"/>
      <c r="E142" s="222"/>
      <c r="F142" s="243" t="s">
        <v>1000</v>
      </c>
      <c r="G142" s="222"/>
      <c r="H142" s="222" t="s">
        <v>1058</v>
      </c>
      <c r="I142" s="222" t="s">
        <v>1035</v>
      </c>
      <c r="J142" s="222"/>
      <c r="K142" s="268"/>
    </row>
    <row r="143" spans="2:11" s="1" customFormat="1" ht="15" customHeight="1">
      <c r="B143" s="269"/>
      <c r="C143" s="270"/>
      <c r="D143" s="270"/>
      <c r="E143" s="270"/>
      <c r="F143" s="270"/>
      <c r="G143" s="270"/>
      <c r="H143" s="270"/>
      <c r="I143" s="270"/>
      <c r="J143" s="270"/>
      <c r="K143" s="271"/>
    </row>
    <row r="144" spans="2:11" s="1" customFormat="1" ht="18.75" customHeight="1">
      <c r="B144" s="256"/>
      <c r="C144" s="256"/>
      <c r="D144" s="256"/>
      <c r="E144" s="256"/>
      <c r="F144" s="257"/>
      <c r="G144" s="256"/>
      <c r="H144" s="256"/>
      <c r="I144" s="256"/>
      <c r="J144" s="256"/>
      <c r="K144" s="256"/>
    </row>
    <row r="145" spans="2:11" s="1" customFormat="1" ht="18.75" customHeight="1">
      <c r="B145" s="229"/>
      <c r="C145" s="229"/>
      <c r="D145" s="229"/>
      <c r="E145" s="229"/>
      <c r="F145" s="229"/>
      <c r="G145" s="229"/>
      <c r="H145" s="229"/>
      <c r="I145" s="229"/>
      <c r="J145" s="229"/>
      <c r="K145" s="229"/>
    </row>
    <row r="146" spans="2:11" s="1" customFormat="1" ht="7.5" customHeight="1">
      <c r="B146" s="230"/>
      <c r="C146" s="231"/>
      <c r="D146" s="231"/>
      <c r="E146" s="231"/>
      <c r="F146" s="231"/>
      <c r="G146" s="231"/>
      <c r="H146" s="231"/>
      <c r="I146" s="231"/>
      <c r="J146" s="231"/>
      <c r="K146" s="232"/>
    </row>
    <row r="147" spans="2:11" s="1" customFormat="1" ht="45" customHeight="1">
      <c r="B147" s="233"/>
      <c r="C147" s="346" t="s">
        <v>1059</v>
      </c>
      <c r="D147" s="346"/>
      <c r="E147" s="346"/>
      <c r="F147" s="346"/>
      <c r="G147" s="346"/>
      <c r="H147" s="346"/>
      <c r="I147" s="346"/>
      <c r="J147" s="346"/>
      <c r="K147" s="234"/>
    </row>
    <row r="148" spans="2:11" s="1" customFormat="1" ht="17.25" customHeight="1">
      <c r="B148" s="233"/>
      <c r="C148" s="235" t="s">
        <v>994</v>
      </c>
      <c r="D148" s="235"/>
      <c r="E148" s="235"/>
      <c r="F148" s="235" t="s">
        <v>995</v>
      </c>
      <c r="G148" s="236"/>
      <c r="H148" s="235" t="s">
        <v>55</v>
      </c>
      <c r="I148" s="235" t="s">
        <v>58</v>
      </c>
      <c r="J148" s="235" t="s">
        <v>996</v>
      </c>
      <c r="K148" s="234"/>
    </row>
    <row r="149" spans="2:11" s="1" customFormat="1" ht="17.25" customHeight="1">
      <c r="B149" s="233"/>
      <c r="C149" s="237" t="s">
        <v>997</v>
      </c>
      <c r="D149" s="237"/>
      <c r="E149" s="237"/>
      <c r="F149" s="238" t="s">
        <v>998</v>
      </c>
      <c r="G149" s="239"/>
      <c r="H149" s="237"/>
      <c r="I149" s="237"/>
      <c r="J149" s="237" t="s">
        <v>999</v>
      </c>
      <c r="K149" s="234"/>
    </row>
    <row r="150" spans="2:11" s="1" customFormat="1" ht="5.25" customHeight="1">
      <c r="B150" s="245"/>
      <c r="C150" s="240"/>
      <c r="D150" s="240"/>
      <c r="E150" s="240"/>
      <c r="F150" s="240"/>
      <c r="G150" s="241"/>
      <c r="H150" s="240"/>
      <c r="I150" s="240"/>
      <c r="J150" s="240"/>
      <c r="K150" s="268"/>
    </row>
    <row r="151" spans="2:11" s="1" customFormat="1" ht="15" customHeight="1">
      <c r="B151" s="245"/>
      <c r="C151" s="272" t="s">
        <v>1003</v>
      </c>
      <c r="D151" s="222"/>
      <c r="E151" s="222"/>
      <c r="F151" s="273" t="s">
        <v>1000</v>
      </c>
      <c r="G151" s="222"/>
      <c r="H151" s="272" t="s">
        <v>1040</v>
      </c>
      <c r="I151" s="272" t="s">
        <v>1002</v>
      </c>
      <c r="J151" s="272">
        <v>120</v>
      </c>
      <c r="K151" s="268"/>
    </row>
    <row r="152" spans="2:11" s="1" customFormat="1" ht="15" customHeight="1">
      <c r="B152" s="245"/>
      <c r="C152" s="272" t="s">
        <v>1049</v>
      </c>
      <c r="D152" s="222"/>
      <c r="E152" s="222"/>
      <c r="F152" s="273" t="s">
        <v>1000</v>
      </c>
      <c r="G152" s="222"/>
      <c r="H152" s="272" t="s">
        <v>1060</v>
      </c>
      <c r="I152" s="272" t="s">
        <v>1002</v>
      </c>
      <c r="J152" s="272" t="s">
        <v>1051</v>
      </c>
      <c r="K152" s="268"/>
    </row>
    <row r="153" spans="2:11" s="1" customFormat="1" ht="15" customHeight="1">
      <c r="B153" s="245"/>
      <c r="C153" s="272" t="s">
        <v>85</v>
      </c>
      <c r="D153" s="222"/>
      <c r="E153" s="222"/>
      <c r="F153" s="273" t="s">
        <v>1000</v>
      </c>
      <c r="G153" s="222"/>
      <c r="H153" s="272" t="s">
        <v>1061</v>
      </c>
      <c r="I153" s="272" t="s">
        <v>1002</v>
      </c>
      <c r="J153" s="272" t="s">
        <v>1051</v>
      </c>
      <c r="K153" s="268"/>
    </row>
    <row r="154" spans="2:11" s="1" customFormat="1" ht="15" customHeight="1">
      <c r="B154" s="245"/>
      <c r="C154" s="272" t="s">
        <v>1005</v>
      </c>
      <c r="D154" s="222"/>
      <c r="E154" s="222"/>
      <c r="F154" s="273" t="s">
        <v>1006</v>
      </c>
      <c r="G154" s="222"/>
      <c r="H154" s="272" t="s">
        <v>1040</v>
      </c>
      <c r="I154" s="272" t="s">
        <v>1002</v>
      </c>
      <c r="J154" s="272">
        <v>50</v>
      </c>
      <c r="K154" s="268"/>
    </row>
    <row r="155" spans="2:11" s="1" customFormat="1" ht="15" customHeight="1">
      <c r="B155" s="245"/>
      <c r="C155" s="272" t="s">
        <v>1008</v>
      </c>
      <c r="D155" s="222"/>
      <c r="E155" s="222"/>
      <c r="F155" s="273" t="s">
        <v>1000</v>
      </c>
      <c r="G155" s="222"/>
      <c r="H155" s="272" t="s">
        <v>1040</v>
      </c>
      <c r="I155" s="272" t="s">
        <v>1010</v>
      </c>
      <c r="J155" s="272"/>
      <c r="K155" s="268"/>
    </row>
    <row r="156" spans="2:11" s="1" customFormat="1" ht="15" customHeight="1">
      <c r="B156" s="245"/>
      <c r="C156" s="272" t="s">
        <v>1019</v>
      </c>
      <c r="D156" s="222"/>
      <c r="E156" s="222"/>
      <c r="F156" s="273" t="s">
        <v>1006</v>
      </c>
      <c r="G156" s="222"/>
      <c r="H156" s="272" t="s">
        <v>1040</v>
      </c>
      <c r="I156" s="272" t="s">
        <v>1002</v>
      </c>
      <c r="J156" s="272">
        <v>50</v>
      </c>
      <c r="K156" s="268"/>
    </row>
    <row r="157" spans="2:11" s="1" customFormat="1" ht="15" customHeight="1">
      <c r="B157" s="245"/>
      <c r="C157" s="272" t="s">
        <v>1027</v>
      </c>
      <c r="D157" s="222"/>
      <c r="E157" s="222"/>
      <c r="F157" s="273" t="s">
        <v>1006</v>
      </c>
      <c r="G157" s="222"/>
      <c r="H157" s="272" t="s">
        <v>1040</v>
      </c>
      <c r="I157" s="272" t="s">
        <v>1002</v>
      </c>
      <c r="J157" s="272">
        <v>50</v>
      </c>
      <c r="K157" s="268"/>
    </row>
    <row r="158" spans="2:11" s="1" customFormat="1" ht="15" customHeight="1">
      <c r="B158" s="245"/>
      <c r="C158" s="272" t="s">
        <v>1025</v>
      </c>
      <c r="D158" s="222"/>
      <c r="E158" s="222"/>
      <c r="F158" s="273" t="s">
        <v>1006</v>
      </c>
      <c r="G158" s="222"/>
      <c r="H158" s="272" t="s">
        <v>1040</v>
      </c>
      <c r="I158" s="272" t="s">
        <v>1002</v>
      </c>
      <c r="J158" s="272">
        <v>50</v>
      </c>
      <c r="K158" s="268"/>
    </row>
    <row r="159" spans="2:11" s="1" customFormat="1" ht="15" customHeight="1">
      <c r="B159" s="245"/>
      <c r="C159" s="272" t="s">
        <v>108</v>
      </c>
      <c r="D159" s="222"/>
      <c r="E159" s="222"/>
      <c r="F159" s="273" t="s">
        <v>1000</v>
      </c>
      <c r="G159" s="222"/>
      <c r="H159" s="272" t="s">
        <v>1062</v>
      </c>
      <c r="I159" s="272" t="s">
        <v>1002</v>
      </c>
      <c r="J159" s="272" t="s">
        <v>1063</v>
      </c>
      <c r="K159" s="268"/>
    </row>
    <row r="160" spans="2:11" s="1" customFormat="1" ht="15" customHeight="1">
      <c r="B160" s="245"/>
      <c r="C160" s="272" t="s">
        <v>1064</v>
      </c>
      <c r="D160" s="222"/>
      <c r="E160" s="222"/>
      <c r="F160" s="273" t="s">
        <v>1000</v>
      </c>
      <c r="G160" s="222"/>
      <c r="H160" s="272" t="s">
        <v>1065</v>
      </c>
      <c r="I160" s="272" t="s">
        <v>1035</v>
      </c>
      <c r="J160" s="272"/>
      <c r="K160" s="268"/>
    </row>
    <row r="161" spans="2:11" s="1" customFormat="1" ht="15" customHeight="1">
      <c r="B161" s="274"/>
      <c r="C161" s="275"/>
      <c r="D161" s="275"/>
      <c r="E161" s="275"/>
      <c r="F161" s="275"/>
      <c r="G161" s="275"/>
      <c r="H161" s="275"/>
      <c r="I161" s="275"/>
      <c r="J161" s="275"/>
      <c r="K161" s="276"/>
    </row>
    <row r="162" spans="2:11" s="1" customFormat="1" ht="18.75" customHeight="1">
      <c r="B162" s="256"/>
      <c r="C162" s="266"/>
      <c r="D162" s="266"/>
      <c r="E162" s="266"/>
      <c r="F162" s="277"/>
      <c r="G162" s="266"/>
      <c r="H162" s="266"/>
      <c r="I162" s="266"/>
      <c r="J162" s="266"/>
      <c r="K162" s="256"/>
    </row>
    <row r="163" spans="2:11" s="1" customFormat="1" ht="18.75" customHeight="1">
      <c r="B163" s="256"/>
      <c r="C163" s="266"/>
      <c r="D163" s="266"/>
      <c r="E163" s="266"/>
      <c r="F163" s="277"/>
      <c r="G163" s="266"/>
      <c r="H163" s="266"/>
      <c r="I163" s="266"/>
      <c r="J163" s="266"/>
      <c r="K163" s="256"/>
    </row>
    <row r="164" spans="2:11" s="1" customFormat="1" ht="18.75" customHeight="1">
      <c r="B164" s="256"/>
      <c r="C164" s="266"/>
      <c r="D164" s="266"/>
      <c r="E164" s="266"/>
      <c r="F164" s="277"/>
      <c r="G164" s="266"/>
      <c r="H164" s="266"/>
      <c r="I164" s="266"/>
      <c r="J164" s="266"/>
      <c r="K164" s="256"/>
    </row>
    <row r="165" spans="2:11" s="1" customFormat="1" ht="18.75" customHeight="1">
      <c r="B165" s="256"/>
      <c r="C165" s="266"/>
      <c r="D165" s="266"/>
      <c r="E165" s="266"/>
      <c r="F165" s="277"/>
      <c r="G165" s="266"/>
      <c r="H165" s="266"/>
      <c r="I165" s="266"/>
      <c r="J165" s="266"/>
      <c r="K165" s="256"/>
    </row>
    <row r="166" spans="2:11" s="1" customFormat="1" ht="18.75" customHeight="1">
      <c r="B166" s="256"/>
      <c r="C166" s="266"/>
      <c r="D166" s="266"/>
      <c r="E166" s="266"/>
      <c r="F166" s="277"/>
      <c r="G166" s="266"/>
      <c r="H166" s="266"/>
      <c r="I166" s="266"/>
      <c r="J166" s="266"/>
      <c r="K166" s="256"/>
    </row>
    <row r="167" spans="2:11" s="1" customFormat="1" ht="18.75" customHeight="1">
      <c r="B167" s="256"/>
      <c r="C167" s="266"/>
      <c r="D167" s="266"/>
      <c r="E167" s="266"/>
      <c r="F167" s="277"/>
      <c r="G167" s="266"/>
      <c r="H167" s="266"/>
      <c r="I167" s="266"/>
      <c r="J167" s="266"/>
      <c r="K167" s="256"/>
    </row>
    <row r="168" spans="2:11" s="1" customFormat="1" ht="18.75" customHeight="1">
      <c r="B168" s="256"/>
      <c r="C168" s="266"/>
      <c r="D168" s="266"/>
      <c r="E168" s="266"/>
      <c r="F168" s="277"/>
      <c r="G168" s="266"/>
      <c r="H168" s="266"/>
      <c r="I168" s="266"/>
      <c r="J168" s="266"/>
      <c r="K168" s="256"/>
    </row>
    <row r="169" spans="2:11" s="1" customFormat="1" ht="18.75" customHeight="1">
      <c r="B169" s="229"/>
      <c r="C169" s="229"/>
      <c r="D169" s="229"/>
      <c r="E169" s="229"/>
      <c r="F169" s="229"/>
      <c r="G169" s="229"/>
      <c r="H169" s="229"/>
      <c r="I169" s="229"/>
      <c r="J169" s="229"/>
      <c r="K169" s="229"/>
    </row>
    <row r="170" spans="2:11" s="1" customFormat="1" ht="7.5" customHeight="1">
      <c r="B170" s="211"/>
      <c r="C170" s="212"/>
      <c r="D170" s="212"/>
      <c r="E170" s="212"/>
      <c r="F170" s="212"/>
      <c r="G170" s="212"/>
      <c r="H170" s="212"/>
      <c r="I170" s="212"/>
      <c r="J170" s="212"/>
      <c r="K170" s="213"/>
    </row>
    <row r="171" spans="2:11" s="1" customFormat="1" ht="45" customHeight="1">
      <c r="B171" s="214"/>
      <c r="C171" s="347" t="s">
        <v>1066</v>
      </c>
      <c r="D171" s="347"/>
      <c r="E171" s="347"/>
      <c r="F171" s="347"/>
      <c r="G171" s="347"/>
      <c r="H171" s="347"/>
      <c r="I171" s="347"/>
      <c r="J171" s="347"/>
      <c r="K171" s="215"/>
    </row>
    <row r="172" spans="2:11" s="1" customFormat="1" ht="17.25" customHeight="1">
      <c r="B172" s="214"/>
      <c r="C172" s="235" t="s">
        <v>994</v>
      </c>
      <c r="D172" s="235"/>
      <c r="E172" s="235"/>
      <c r="F172" s="235" t="s">
        <v>995</v>
      </c>
      <c r="G172" s="278"/>
      <c r="H172" s="279" t="s">
        <v>55</v>
      </c>
      <c r="I172" s="279" t="s">
        <v>58</v>
      </c>
      <c r="J172" s="235" t="s">
        <v>996</v>
      </c>
      <c r="K172" s="215"/>
    </row>
    <row r="173" spans="2:11" s="1" customFormat="1" ht="17.25" customHeight="1">
      <c r="B173" s="216"/>
      <c r="C173" s="237" t="s">
        <v>997</v>
      </c>
      <c r="D173" s="237"/>
      <c r="E173" s="237"/>
      <c r="F173" s="238" t="s">
        <v>998</v>
      </c>
      <c r="G173" s="280"/>
      <c r="H173" s="281"/>
      <c r="I173" s="281"/>
      <c r="J173" s="237" t="s">
        <v>999</v>
      </c>
      <c r="K173" s="217"/>
    </row>
    <row r="174" spans="2:11" s="1" customFormat="1" ht="5.25" customHeight="1">
      <c r="B174" s="245"/>
      <c r="C174" s="240"/>
      <c r="D174" s="240"/>
      <c r="E174" s="240"/>
      <c r="F174" s="240"/>
      <c r="G174" s="241"/>
      <c r="H174" s="240"/>
      <c r="I174" s="240"/>
      <c r="J174" s="240"/>
      <c r="K174" s="268"/>
    </row>
    <row r="175" spans="2:11" s="1" customFormat="1" ht="15" customHeight="1">
      <c r="B175" s="245"/>
      <c r="C175" s="222" t="s">
        <v>1003</v>
      </c>
      <c r="D175" s="222"/>
      <c r="E175" s="222"/>
      <c r="F175" s="243" t="s">
        <v>1000</v>
      </c>
      <c r="G175" s="222"/>
      <c r="H175" s="222" t="s">
        <v>1040</v>
      </c>
      <c r="I175" s="222" t="s">
        <v>1002</v>
      </c>
      <c r="J175" s="222">
        <v>120</v>
      </c>
      <c r="K175" s="268"/>
    </row>
    <row r="176" spans="2:11" s="1" customFormat="1" ht="15" customHeight="1">
      <c r="B176" s="245"/>
      <c r="C176" s="222" t="s">
        <v>1049</v>
      </c>
      <c r="D176" s="222"/>
      <c r="E176" s="222"/>
      <c r="F176" s="243" t="s">
        <v>1000</v>
      </c>
      <c r="G176" s="222"/>
      <c r="H176" s="222" t="s">
        <v>1050</v>
      </c>
      <c r="I176" s="222" t="s">
        <v>1002</v>
      </c>
      <c r="J176" s="222" t="s">
        <v>1051</v>
      </c>
      <c r="K176" s="268"/>
    </row>
    <row r="177" spans="2:11" s="1" customFormat="1" ht="15" customHeight="1">
      <c r="B177" s="245"/>
      <c r="C177" s="222" t="s">
        <v>85</v>
      </c>
      <c r="D177" s="222"/>
      <c r="E177" s="222"/>
      <c r="F177" s="243" t="s">
        <v>1000</v>
      </c>
      <c r="G177" s="222"/>
      <c r="H177" s="222" t="s">
        <v>1067</v>
      </c>
      <c r="I177" s="222" t="s">
        <v>1002</v>
      </c>
      <c r="J177" s="222" t="s">
        <v>1051</v>
      </c>
      <c r="K177" s="268"/>
    </row>
    <row r="178" spans="2:11" s="1" customFormat="1" ht="15" customHeight="1">
      <c r="B178" s="245"/>
      <c r="C178" s="222" t="s">
        <v>1005</v>
      </c>
      <c r="D178" s="222"/>
      <c r="E178" s="222"/>
      <c r="F178" s="243" t="s">
        <v>1006</v>
      </c>
      <c r="G178" s="222"/>
      <c r="H178" s="222" t="s">
        <v>1067</v>
      </c>
      <c r="I178" s="222" t="s">
        <v>1002</v>
      </c>
      <c r="J178" s="222">
        <v>50</v>
      </c>
      <c r="K178" s="268"/>
    </row>
    <row r="179" spans="2:11" s="1" customFormat="1" ht="15" customHeight="1">
      <c r="B179" s="245"/>
      <c r="C179" s="222" t="s">
        <v>1008</v>
      </c>
      <c r="D179" s="222"/>
      <c r="E179" s="222"/>
      <c r="F179" s="243" t="s">
        <v>1000</v>
      </c>
      <c r="G179" s="222"/>
      <c r="H179" s="222" t="s">
        <v>1067</v>
      </c>
      <c r="I179" s="222" t="s">
        <v>1010</v>
      </c>
      <c r="J179" s="222"/>
      <c r="K179" s="268"/>
    </row>
    <row r="180" spans="2:11" s="1" customFormat="1" ht="15" customHeight="1">
      <c r="B180" s="245"/>
      <c r="C180" s="222" t="s">
        <v>1019</v>
      </c>
      <c r="D180" s="222"/>
      <c r="E180" s="222"/>
      <c r="F180" s="243" t="s">
        <v>1006</v>
      </c>
      <c r="G180" s="222"/>
      <c r="H180" s="222" t="s">
        <v>1067</v>
      </c>
      <c r="I180" s="222" t="s">
        <v>1002</v>
      </c>
      <c r="J180" s="222">
        <v>50</v>
      </c>
      <c r="K180" s="268"/>
    </row>
    <row r="181" spans="2:11" s="1" customFormat="1" ht="15" customHeight="1">
      <c r="B181" s="245"/>
      <c r="C181" s="222" t="s">
        <v>1027</v>
      </c>
      <c r="D181" s="222"/>
      <c r="E181" s="222"/>
      <c r="F181" s="243" t="s">
        <v>1006</v>
      </c>
      <c r="G181" s="222"/>
      <c r="H181" s="222" t="s">
        <v>1067</v>
      </c>
      <c r="I181" s="222" t="s">
        <v>1002</v>
      </c>
      <c r="J181" s="222">
        <v>50</v>
      </c>
      <c r="K181" s="268"/>
    </row>
    <row r="182" spans="2:11" s="1" customFormat="1" ht="15" customHeight="1">
      <c r="B182" s="245"/>
      <c r="C182" s="222" t="s">
        <v>1025</v>
      </c>
      <c r="D182" s="222"/>
      <c r="E182" s="222"/>
      <c r="F182" s="243" t="s">
        <v>1006</v>
      </c>
      <c r="G182" s="222"/>
      <c r="H182" s="222" t="s">
        <v>1067</v>
      </c>
      <c r="I182" s="222" t="s">
        <v>1002</v>
      </c>
      <c r="J182" s="222">
        <v>50</v>
      </c>
      <c r="K182" s="268"/>
    </row>
    <row r="183" spans="2:11" s="1" customFormat="1" ht="15" customHeight="1">
      <c r="B183" s="245"/>
      <c r="C183" s="222" t="s">
        <v>114</v>
      </c>
      <c r="D183" s="222"/>
      <c r="E183" s="222"/>
      <c r="F183" s="243" t="s">
        <v>1000</v>
      </c>
      <c r="G183" s="222"/>
      <c r="H183" s="222" t="s">
        <v>1068</v>
      </c>
      <c r="I183" s="222" t="s">
        <v>1069</v>
      </c>
      <c r="J183" s="222"/>
      <c r="K183" s="268"/>
    </row>
    <row r="184" spans="2:11" s="1" customFormat="1" ht="15" customHeight="1">
      <c r="B184" s="245"/>
      <c r="C184" s="222" t="s">
        <v>58</v>
      </c>
      <c r="D184" s="222"/>
      <c r="E184" s="222"/>
      <c r="F184" s="243" t="s">
        <v>1000</v>
      </c>
      <c r="G184" s="222"/>
      <c r="H184" s="222" t="s">
        <v>1070</v>
      </c>
      <c r="I184" s="222" t="s">
        <v>1071</v>
      </c>
      <c r="J184" s="222">
        <v>1</v>
      </c>
      <c r="K184" s="268"/>
    </row>
    <row r="185" spans="2:11" s="1" customFormat="1" ht="15" customHeight="1">
      <c r="B185" s="245"/>
      <c r="C185" s="222" t="s">
        <v>54</v>
      </c>
      <c r="D185" s="222"/>
      <c r="E185" s="222"/>
      <c r="F185" s="243" t="s">
        <v>1000</v>
      </c>
      <c r="G185" s="222"/>
      <c r="H185" s="222" t="s">
        <v>1072</v>
      </c>
      <c r="I185" s="222" t="s">
        <v>1002</v>
      </c>
      <c r="J185" s="222">
        <v>20</v>
      </c>
      <c r="K185" s="268"/>
    </row>
    <row r="186" spans="2:11" s="1" customFormat="1" ht="15" customHeight="1">
      <c r="B186" s="245"/>
      <c r="C186" s="222" t="s">
        <v>55</v>
      </c>
      <c r="D186" s="222"/>
      <c r="E186" s="222"/>
      <c r="F186" s="243" t="s">
        <v>1000</v>
      </c>
      <c r="G186" s="222"/>
      <c r="H186" s="222" t="s">
        <v>1073</v>
      </c>
      <c r="I186" s="222" t="s">
        <v>1002</v>
      </c>
      <c r="J186" s="222">
        <v>255</v>
      </c>
      <c r="K186" s="268"/>
    </row>
    <row r="187" spans="2:11" s="1" customFormat="1" ht="15" customHeight="1">
      <c r="B187" s="245"/>
      <c r="C187" s="222" t="s">
        <v>115</v>
      </c>
      <c r="D187" s="222"/>
      <c r="E187" s="222"/>
      <c r="F187" s="243" t="s">
        <v>1000</v>
      </c>
      <c r="G187" s="222"/>
      <c r="H187" s="222" t="s">
        <v>964</v>
      </c>
      <c r="I187" s="222" t="s">
        <v>1002</v>
      </c>
      <c r="J187" s="222">
        <v>10</v>
      </c>
      <c r="K187" s="268"/>
    </row>
    <row r="188" spans="2:11" s="1" customFormat="1" ht="15" customHeight="1">
      <c r="B188" s="245"/>
      <c r="C188" s="222" t="s">
        <v>116</v>
      </c>
      <c r="D188" s="222"/>
      <c r="E188" s="222"/>
      <c r="F188" s="243" t="s">
        <v>1000</v>
      </c>
      <c r="G188" s="222"/>
      <c r="H188" s="222" t="s">
        <v>1074</v>
      </c>
      <c r="I188" s="222" t="s">
        <v>1035</v>
      </c>
      <c r="J188" s="222"/>
      <c r="K188" s="268"/>
    </row>
    <row r="189" spans="2:11" s="1" customFormat="1" ht="15" customHeight="1">
      <c r="B189" s="245"/>
      <c r="C189" s="222" t="s">
        <v>1075</v>
      </c>
      <c r="D189" s="222"/>
      <c r="E189" s="222"/>
      <c r="F189" s="243" t="s">
        <v>1000</v>
      </c>
      <c r="G189" s="222"/>
      <c r="H189" s="222" t="s">
        <v>1076</v>
      </c>
      <c r="I189" s="222" t="s">
        <v>1035</v>
      </c>
      <c r="J189" s="222"/>
      <c r="K189" s="268"/>
    </row>
    <row r="190" spans="2:11" s="1" customFormat="1" ht="15" customHeight="1">
      <c r="B190" s="245"/>
      <c r="C190" s="222" t="s">
        <v>1064</v>
      </c>
      <c r="D190" s="222"/>
      <c r="E190" s="222"/>
      <c r="F190" s="243" t="s">
        <v>1000</v>
      </c>
      <c r="G190" s="222"/>
      <c r="H190" s="222" t="s">
        <v>1077</v>
      </c>
      <c r="I190" s="222" t="s">
        <v>1035</v>
      </c>
      <c r="J190" s="222"/>
      <c r="K190" s="268"/>
    </row>
    <row r="191" spans="2:11" s="1" customFormat="1" ht="15" customHeight="1">
      <c r="B191" s="245"/>
      <c r="C191" s="222" t="s">
        <v>118</v>
      </c>
      <c r="D191" s="222"/>
      <c r="E191" s="222"/>
      <c r="F191" s="243" t="s">
        <v>1006</v>
      </c>
      <c r="G191" s="222"/>
      <c r="H191" s="222" t="s">
        <v>1078</v>
      </c>
      <c r="I191" s="222" t="s">
        <v>1002</v>
      </c>
      <c r="J191" s="222">
        <v>50</v>
      </c>
      <c r="K191" s="268"/>
    </row>
    <row r="192" spans="2:11" s="1" customFormat="1" ht="15" customHeight="1">
      <c r="B192" s="245"/>
      <c r="C192" s="222" t="s">
        <v>1079</v>
      </c>
      <c r="D192" s="222"/>
      <c r="E192" s="222"/>
      <c r="F192" s="243" t="s">
        <v>1006</v>
      </c>
      <c r="G192" s="222"/>
      <c r="H192" s="222" t="s">
        <v>1080</v>
      </c>
      <c r="I192" s="222" t="s">
        <v>1081</v>
      </c>
      <c r="J192" s="222"/>
      <c r="K192" s="268"/>
    </row>
    <row r="193" spans="2:11" s="1" customFormat="1" ht="15" customHeight="1">
      <c r="B193" s="245"/>
      <c r="C193" s="222" t="s">
        <v>1082</v>
      </c>
      <c r="D193" s="222"/>
      <c r="E193" s="222"/>
      <c r="F193" s="243" t="s">
        <v>1006</v>
      </c>
      <c r="G193" s="222"/>
      <c r="H193" s="222" t="s">
        <v>1083</v>
      </c>
      <c r="I193" s="222" t="s">
        <v>1081</v>
      </c>
      <c r="J193" s="222"/>
      <c r="K193" s="268"/>
    </row>
    <row r="194" spans="2:11" s="1" customFormat="1" ht="15" customHeight="1">
      <c r="B194" s="245"/>
      <c r="C194" s="222" t="s">
        <v>1084</v>
      </c>
      <c r="D194" s="222"/>
      <c r="E194" s="222"/>
      <c r="F194" s="243" t="s">
        <v>1006</v>
      </c>
      <c r="G194" s="222"/>
      <c r="H194" s="222" t="s">
        <v>1085</v>
      </c>
      <c r="I194" s="222" t="s">
        <v>1081</v>
      </c>
      <c r="J194" s="222"/>
      <c r="K194" s="268"/>
    </row>
    <row r="195" spans="2:11" s="1" customFormat="1" ht="15" customHeight="1">
      <c r="B195" s="245"/>
      <c r="C195" s="282" t="s">
        <v>1086</v>
      </c>
      <c r="D195" s="222"/>
      <c r="E195" s="222"/>
      <c r="F195" s="243" t="s">
        <v>1006</v>
      </c>
      <c r="G195" s="222"/>
      <c r="H195" s="222" t="s">
        <v>1087</v>
      </c>
      <c r="I195" s="222" t="s">
        <v>1088</v>
      </c>
      <c r="J195" s="283" t="s">
        <v>1089</v>
      </c>
      <c r="K195" s="268"/>
    </row>
    <row r="196" spans="2:11" s="1" customFormat="1" ht="15" customHeight="1">
      <c r="B196" s="245"/>
      <c r="C196" s="282" t="s">
        <v>43</v>
      </c>
      <c r="D196" s="222"/>
      <c r="E196" s="222"/>
      <c r="F196" s="243" t="s">
        <v>1000</v>
      </c>
      <c r="G196" s="222"/>
      <c r="H196" s="219" t="s">
        <v>1090</v>
      </c>
      <c r="I196" s="222" t="s">
        <v>1091</v>
      </c>
      <c r="J196" s="222"/>
      <c r="K196" s="268"/>
    </row>
    <row r="197" spans="2:11" s="1" customFormat="1" ht="15" customHeight="1">
      <c r="B197" s="245"/>
      <c r="C197" s="282" t="s">
        <v>1092</v>
      </c>
      <c r="D197" s="222"/>
      <c r="E197" s="222"/>
      <c r="F197" s="243" t="s">
        <v>1000</v>
      </c>
      <c r="G197" s="222"/>
      <c r="H197" s="222" t="s">
        <v>1093</v>
      </c>
      <c r="I197" s="222" t="s">
        <v>1035</v>
      </c>
      <c r="J197" s="222"/>
      <c r="K197" s="268"/>
    </row>
    <row r="198" spans="2:11" s="1" customFormat="1" ht="15" customHeight="1">
      <c r="B198" s="245"/>
      <c r="C198" s="282" t="s">
        <v>1094</v>
      </c>
      <c r="D198" s="222"/>
      <c r="E198" s="222"/>
      <c r="F198" s="243" t="s">
        <v>1000</v>
      </c>
      <c r="G198" s="222"/>
      <c r="H198" s="222" t="s">
        <v>1095</v>
      </c>
      <c r="I198" s="222" t="s">
        <v>1035</v>
      </c>
      <c r="J198" s="222"/>
      <c r="K198" s="268"/>
    </row>
    <row r="199" spans="2:11" s="1" customFormat="1" ht="15" customHeight="1">
      <c r="B199" s="245"/>
      <c r="C199" s="282" t="s">
        <v>1096</v>
      </c>
      <c r="D199" s="222"/>
      <c r="E199" s="222"/>
      <c r="F199" s="243" t="s">
        <v>1006</v>
      </c>
      <c r="G199" s="222"/>
      <c r="H199" s="222" t="s">
        <v>1097</v>
      </c>
      <c r="I199" s="222" t="s">
        <v>1035</v>
      </c>
      <c r="J199" s="222"/>
      <c r="K199" s="268"/>
    </row>
    <row r="200" spans="2:11" s="1" customFormat="1" ht="15" customHeight="1">
      <c r="B200" s="274"/>
      <c r="C200" s="284"/>
      <c r="D200" s="275"/>
      <c r="E200" s="275"/>
      <c r="F200" s="275"/>
      <c r="G200" s="275"/>
      <c r="H200" s="275"/>
      <c r="I200" s="275"/>
      <c r="J200" s="275"/>
      <c r="K200" s="276"/>
    </row>
    <row r="201" spans="2:11" s="1" customFormat="1" ht="18.75" customHeight="1">
      <c r="B201" s="256"/>
      <c r="C201" s="266"/>
      <c r="D201" s="266"/>
      <c r="E201" s="266"/>
      <c r="F201" s="277"/>
      <c r="G201" s="266"/>
      <c r="H201" s="266"/>
      <c r="I201" s="266"/>
      <c r="J201" s="266"/>
      <c r="K201" s="256"/>
    </row>
    <row r="202" spans="2:11" s="1" customFormat="1" ht="18.75" customHeight="1">
      <c r="B202" s="229"/>
      <c r="C202" s="229"/>
      <c r="D202" s="229"/>
      <c r="E202" s="229"/>
      <c r="F202" s="229"/>
      <c r="G202" s="229"/>
      <c r="H202" s="229"/>
      <c r="I202" s="229"/>
      <c r="J202" s="229"/>
      <c r="K202" s="229"/>
    </row>
    <row r="203" spans="2:11" s="1" customFormat="1" ht="13.5">
      <c r="B203" s="211"/>
      <c r="C203" s="212"/>
      <c r="D203" s="212"/>
      <c r="E203" s="212"/>
      <c r="F203" s="212"/>
      <c r="G203" s="212"/>
      <c r="H203" s="212"/>
      <c r="I203" s="212"/>
      <c r="J203" s="212"/>
      <c r="K203" s="213"/>
    </row>
    <row r="204" spans="2:11" s="1" customFormat="1" ht="21" customHeight="1">
      <c r="B204" s="214"/>
      <c r="C204" s="347" t="s">
        <v>1098</v>
      </c>
      <c r="D204" s="347"/>
      <c r="E204" s="347"/>
      <c r="F204" s="347"/>
      <c r="G204" s="347"/>
      <c r="H204" s="347"/>
      <c r="I204" s="347"/>
      <c r="J204" s="347"/>
      <c r="K204" s="215"/>
    </row>
    <row r="205" spans="2:11" s="1" customFormat="1" ht="25.5" customHeight="1">
      <c r="B205" s="214"/>
      <c r="C205" s="285" t="s">
        <v>1099</v>
      </c>
      <c r="D205" s="285"/>
      <c r="E205" s="285"/>
      <c r="F205" s="285" t="s">
        <v>1100</v>
      </c>
      <c r="G205" s="286"/>
      <c r="H205" s="348" t="s">
        <v>1101</v>
      </c>
      <c r="I205" s="348"/>
      <c r="J205" s="348"/>
      <c r="K205" s="215"/>
    </row>
    <row r="206" spans="2:11" s="1" customFormat="1" ht="5.25" customHeight="1">
      <c r="B206" s="245"/>
      <c r="C206" s="240"/>
      <c r="D206" s="240"/>
      <c r="E206" s="240"/>
      <c r="F206" s="240"/>
      <c r="G206" s="266"/>
      <c r="H206" s="240"/>
      <c r="I206" s="240"/>
      <c r="J206" s="240"/>
      <c r="K206" s="268"/>
    </row>
    <row r="207" spans="2:11" s="1" customFormat="1" ht="15" customHeight="1">
      <c r="B207" s="245"/>
      <c r="C207" s="222" t="s">
        <v>1091</v>
      </c>
      <c r="D207" s="222"/>
      <c r="E207" s="222"/>
      <c r="F207" s="243" t="s">
        <v>44</v>
      </c>
      <c r="G207" s="222"/>
      <c r="H207" s="349" t="s">
        <v>1102</v>
      </c>
      <c r="I207" s="349"/>
      <c r="J207" s="349"/>
      <c r="K207" s="268"/>
    </row>
    <row r="208" spans="2:11" s="1" customFormat="1" ht="15" customHeight="1">
      <c r="B208" s="245"/>
      <c r="C208" s="222"/>
      <c r="D208" s="222"/>
      <c r="E208" s="222"/>
      <c r="F208" s="243" t="s">
        <v>45</v>
      </c>
      <c r="G208" s="222"/>
      <c r="H208" s="349" t="s">
        <v>1103</v>
      </c>
      <c r="I208" s="349"/>
      <c r="J208" s="349"/>
      <c r="K208" s="268"/>
    </row>
    <row r="209" spans="2:11" s="1" customFormat="1" ht="15" customHeight="1">
      <c r="B209" s="245"/>
      <c r="C209" s="222"/>
      <c r="D209" s="222"/>
      <c r="E209" s="222"/>
      <c r="F209" s="243" t="s">
        <v>48</v>
      </c>
      <c r="G209" s="222"/>
      <c r="H209" s="349" t="s">
        <v>1104</v>
      </c>
      <c r="I209" s="349"/>
      <c r="J209" s="349"/>
      <c r="K209" s="268"/>
    </row>
    <row r="210" spans="2:11" s="1" customFormat="1" ht="15" customHeight="1">
      <c r="B210" s="245"/>
      <c r="C210" s="222"/>
      <c r="D210" s="222"/>
      <c r="E210" s="222"/>
      <c r="F210" s="243" t="s">
        <v>46</v>
      </c>
      <c r="G210" s="222"/>
      <c r="H210" s="349" t="s">
        <v>1105</v>
      </c>
      <c r="I210" s="349"/>
      <c r="J210" s="349"/>
      <c r="K210" s="268"/>
    </row>
    <row r="211" spans="2:11" s="1" customFormat="1" ht="15" customHeight="1">
      <c r="B211" s="245"/>
      <c r="C211" s="222"/>
      <c r="D211" s="222"/>
      <c r="E211" s="222"/>
      <c r="F211" s="243" t="s">
        <v>47</v>
      </c>
      <c r="G211" s="222"/>
      <c r="H211" s="349" t="s">
        <v>1106</v>
      </c>
      <c r="I211" s="349"/>
      <c r="J211" s="349"/>
      <c r="K211" s="268"/>
    </row>
    <row r="212" spans="2:11" s="1" customFormat="1" ht="15" customHeight="1">
      <c r="B212" s="245"/>
      <c r="C212" s="222"/>
      <c r="D212" s="222"/>
      <c r="E212" s="222"/>
      <c r="F212" s="243"/>
      <c r="G212" s="222"/>
      <c r="H212" s="222"/>
      <c r="I212" s="222"/>
      <c r="J212" s="222"/>
      <c r="K212" s="268"/>
    </row>
    <row r="213" spans="2:11" s="1" customFormat="1" ht="15" customHeight="1">
      <c r="B213" s="245"/>
      <c r="C213" s="222" t="s">
        <v>1047</v>
      </c>
      <c r="D213" s="222"/>
      <c r="E213" s="222"/>
      <c r="F213" s="243" t="s">
        <v>79</v>
      </c>
      <c r="G213" s="222"/>
      <c r="H213" s="349" t="s">
        <v>1107</v>
      </c>
      <c r="I213" s="349"/>
      <c r="J213" s="349"/>
      <c r="K213" s="268"/>
    </row>
    <row r="214" spans="2:11" s="1" customFormat="1" ht="15" customHeight="1">
      <c r="B214" s="245"/>
      <c r="C214" s="222"/>
      <c r="D214" s="222"/>
      <c r="E214" s="222"/>
      <c r="F214" s="243" t="s">
        <v>947</v>
      </c>
      <c r="G214" s="222"/>
      <c r="H214" s="349" t="s">
        <v>948</v>
      </c>
      <c r="I214" s="349"/>
      <c r="J214" s="349"/>
      <c r="K214" s="268"/>
    </row>
    <row r="215" spans="2:11" s="1" customFormat="1" ht="15" customHeight="1">
      <c r="B215" s="245"/>
      <c r="C215" s="222"/>
      <c r="D215" s="222"/>
      <c r="E215" s="222"/>
      <c r="F215" s="243" t="s">
        <v>945</v>
      </c>
      <c r="G215" s="222"/>
      <c r="H215" s="349" t="s">
        <v>1108</v>
      </c>
      <c r="I215" s="349"/>
      <c r="J215" s="349"/>
      <c r="K215" s="268"/>
    </row>
    <row r="216" spans="2:11" s="1" customFormat="1" ht="15" customHeight="1">
      <c r="B216" s="287"/>
      <c r="C216" s="222"/>
      <c r="D216" s="222"/>
      <c r="E216" s="222"/>
      <c r="F216" s="243" t="s">
        <v>89</v>
      </c>
      <c r="G216" s="282"/>
      <c r="H216" s="350" t="s">
        <v>88</v>
      </c>
      <c r="I216" s="350"/>
      <c r="J216" s="350"/>
      <c r="K216" s="288"/>
    </row>
    <row r="217" spans="2:11" s="1" customFormat="1" ht="15" customHeight="1">
      <c r="B217" s="287"/>
      <c r="C217" s="222"/>
      <c r="D217" s="222"/>
      <c r="E217" s="222"/>
      <c r="F217" s="243" t="s">
        <v>238</v>
      </c>
      <c r="G217" s="282"/>
      <c r="H217" s="350" t="s">
        <v>1109</v>
      </c>
      <c r="I217" s="350"/>
      <c r="J217" s="350"/>
      <c r="K217" s="288"/>
    </row>
    <row r="218" spans="2:11" s="1" customFormat="1" ht="15" customHeight="1">
      <c r="B218" s="287"/>
      <c r="C218" s="222"/>
      <c r="D218" s="222"/>
      <c r="E218" s="222"/>
      <c r="F218" s="243"/>
      <c r="G218" s="282"/>
      <c r="H218" s="272"/>
      <c r="I218" s="272"/>
      <c r="J218" s="272"/>
      <c r="K218" s="288"/>
    </row>
    <row r="219" spans="2:11" s="1" customFormat="1" ht="15" customHeight="1">
      <c r="B219" s="287"/>
      <c r="C219" s="222" t="s">
        <v>1071</v>
      </c>
      <c r="D219" s="222"/>
      <c r="E219" s="222"/>
      <c r="F219" s="243">
        <v>1</v>
      </c>
      <c r="G219" s="282"/>
      <c r="H219" s="350" t="s">
        <v>1110</v>
      </c>
      <c r="I219" s="350"/>
      <c r="J219" s="350"/>
      <c r="K219" s="288"/>
    </row>
    <row r="220" spans="2:11" s="1" customFormat="1" ht="15" customHeight="1">
      <c r="B220" s="287"/>
      <c r="C220" s="222"/>
      <c r="D220" s="222"/>
      <c r="E220" s="222"/>
      <c r="F220" s="243">
        <v>2</v>
      </c>
      <c r="G220" s="282"/>
      <c r="H220" s="350" t="s">
        <v>1111</v>
      </c>
      <c r="I220" s="350"/>
      <c r="J220" s="350"/>
      <c r="K220" s="288"/>
    </row>
    <row r="221" spans="2:11" s="1" customFormat="1" ht="15" customHeight="1">
      <c r="B221" s="287"/>
      <c r="C221" s="222"/>
      <c r="D221" s="222"/>
      <c r="E221" s="222"/>
      <c r="F221" s="243">
        <v>3</v>
      </c>
      <c r="G221" s="282"/>
      <c r="H221" s="350" t="s">
        <v>1112</v>
      </c>
      <c r="I221" s="350"/>
      <c r="J221" s="350"/>
      <c r="K221" s="288"/>
    </row>
    <row r="222" spans="2:11" s="1" customFormat="1" ht="15" customHeight="1">
      <c r="B222" s="287"/>
      <c r="C222" s="222"/>
      <c r="D222" s="222"/>
      <c r="E222" s="222"/>
      <c r="F222" s="243">
        <v>4</v>
      </c>
      <c r="G222" s="282"/>
      <c r="H222" s="350" t="s">
        <v>1113</v>
      </c>
      <c r="I222" s="350"/>
      <c r="J222" s="350"/>
      <c r="K222" s="288"/>
    </row>
    <row r="223" spans="2:11" s="1" customFormat="1" ht="12.75" customHeight="1">
      <c r="B223" s="289"/>
      <c r="C223" s="290"/>
      <c r="D223" s="290"/>
      <c r="E223" s="290"/>
      <c r="F223" s="290"/>
      <c r="G223" s="290"/>
      <c r="H223" s="290"/>
      <c r="I223" s="290"/>
      <c r="J223" s="290"/>
      <c r="K223" s="29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Rekapitulace zakázky</vt:lpstr>
      <vt:lpstr>2391 - SO 2391-10-10 - Mo...</vt:lpstr>
      <vt:lpstr>VON - Vedlejší a ostatní ...</vt:lpstr>
      <vt:lpstr>2391 - SO 2391-20-10 - Op...</vt:lpstr>
      <vt:lpstr>VRN - Vedlejší rozpočtové...</vt:lpstr>
      <vt:lpstr>Pokyny pro vyplnění</vt:lpstr>
      <vt:lpstr>'2391 - SO 2391-10-10 - Mo...'!Názvy_tisku</vt:lpstr>
      <vt:lpstr>'2391 - SO 2391-20-10 - Op...'!Názvy_tisku</vt:lpstr>
      <vt:lpstr>'Rekapitulace zakázky'!Názvy_tisku</vt:lpstr>
      <vt:lpstr>'VON - Vedlejší a ostatní ...'!Názvy_tisku</vt:lpstr>
      <vt:lpstr>'VRN - Vedlejší rozpočtové...'!Názvy_tisku</vt:lpstr>
      <vt:lpstr>'2391 - SO 2391-10-10 - Mo...'!Oblast_tisku</vt:lpstr>
      <vt:lpstr>'2391 - SO 2391-20-10 - Op...'!Oblast_tisku</vt:lpstr>
      <vt:lpstr>'Rekapitulace zakázky'!Oblast_tisku</vt:lpstr>
      <vt:lpstr>'VON - Vedlejší a ostatní 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Jirásek Václav</dc:creator>
  <cp:lastModifiedBy>Fiala Roman, Ing.</cp:lastModifiedBy>
  <dcterms:created xsi:type="dcterms:W3CDTF">2023-04-05T14:10:12Z</dcterms:created>
  <dcterms:modified xsi:type="dcterms:W3CDTF">2023-04-19T07:58:06Z</dcterms:modified>
</cp:coreProperties>
</file>